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EstaPasta_de_trabalho"/>
  <workbookProtection workbookPassword="CFE7" lockStructure="1"/>
  <bookViews>
    <workbookView xWindow="360" yWindow="75" windowWidth="11340" windowHeight="6480" tabRatio="894" activeTab="1"/>
  </bookViews>
  <sheets>
    <sheet name="Carta - Instruções DVA" sheetId="15" r:id="rId1"/>
    <sheet name="MM-2019" sheetId="13" r:id="rId2"/>
    <sheet name="1- Balanço" sheetId="3" r:id="rId3"/>
    <sheet name="2- DRE" sheetId="4" r:id="rId4"/>
    <sheet name="3- DMPL" sheetId="6" r:id="rId5"/>
    <sheet name="4- DFC" sheetId="5" r:id="rId6"/>
    <sheet name="Check-list" sheetId="7" r:id="rId7"/>
    <sheet name="CAMPOS" sheetId="9" r:id="rId8"/>
  </sheets>
  <definedNames>
    <definedName name="_xlnm.Print_Area" localSheetId="2">'1- Balanço'!$B$1:$IV$45</definedName>
    <definedName name="_xlnm.Print_Area" localSheetId="3">'2- DRE'!$B$1:$F$42</definedName>
    <definedName name="_xlnm.Print_Area" localSheetId="4">'3- DMPL'!$B$1:$F$46</definedName>
    <definedName name="_xlnm.Print_Area" localSheetId="5">'4- DFC'!$A$1:$K$37</definedName>
    <definedName name="_xlnm.Print_Area" localSheetId="1">'MM-2019'!$A$1:$AM$391</definedName>
    <definedName name="_xlnm.Print_Titles" localSheetId="6">'Check-list'!$1:$9</definedName>
  </definedNames>
  <calcPr calcId="144525"/>
</workbook>
</file>

<file path=xl/calcChain.xml><?xml version="1.0" encoding="utf-8"?>
<calcChain xmlns="http://schemas.openxmlformats.org/spreadsheetml/2006/main">
  <c r="B49" i="3" l="1"/>
  <c r="B47" i="3"/>
  <c r="Z197" i="13"/>
  <c r="Z192" i="13"/>
  <c r="CJ2" i="9" l="1"/>
  <c r="CK2" i="9"/>
  <c r="E34" i="5"/>
  <c r="A85" i="7" s="1"/>
  <c r="BT2" i="9"/>
  <c r="BU2" i="9"/>
  <c r="AZ120" i="13" l="1"/>
  <c r="AZ118" i="13"/>
  <c r="AT120" i="13"/>
  <c r="AT118" i="13"/>
  <c r="AT116" i="13"/>
  <c r="AT114" i="13"/>
  <c r="AT112" i="13"/>
  <c r="AT110" i="13"/>
  <c r="AY368" i="13" l="1"/>
  <c r="AX368" i="13"/>
  <c r="AW368" i="13"/>
  <c r="AR368" i="13"/>
  <c r="AQ368" i="13"/>
  <c r="AU368" i="13" s="1"/>
  <c r="AP368" i="13"/>
  <c r="AZ366" i="13"/>
  <c r="AY366" i="13"/>
  <c r="AX366" i="13"/>
  <c r="AW366" i="13"/>
  <c r="AT366" i="13"/>
  <c r="AR366" i="13"/>
  <c r="AQ366" i="13"/>
  <c r="AP366" i="13"/>
  <c r="AZ364" i="13"/>
  <c r="AY364" i="13"/>
  <c r="AX364" i="13"/>
  <c r="AW364" i="13"/>
  <c r="AT364" i="13"/>
  <c r="AR364" i="13"/>
  <c r="AQ364" i="13"/>
  <c r="AP364" i="13"/>
  <c r="AZ362" i="13"/>
  <c r="AY362" i="13"/>
  <c r="AX362" i="13"/>
  <c r="AW362" i="13"/>
  <c r="AT362" i="13"/>
  <c r="AR362" i="13"/>
  <c r="AQ362" i="13"/>
  <c r="AP362" i="13"/>
  <c r="AZ360" i="13"/>
  <c r="AY360" i="13"/>
  <c r="AX360" i="13"/>
  <c r="AW360" i="13"/>
  <c r="AT360" i="13"/>
  <c r="AR360" i="13"/>
  <c r="AQ360" i="13"/>
  <c r="AP360" i="13"/>
  <c r="AZ358" i="13"/>
  <c r="AY358" i="13"/>
  <c r="AX358" i="13"/>
  <c r="AW358" i="13"/>
  <c r="AT358" i="13"/>
  <c r="AR358" i="13"/>
  <c r="AQ358" i="13"/>
  <c r="AP358" i="13"/>
  <c r="AP350" i="13"/>
  <c r="AY120" i="13"/>
  <c r="AX120" i="13"/>
  <c r="AW120" i="13"/>
  <c r="AR120" i="13"/>
  <c r="AQ120" i="13"/>
  <c r="AP120" i="13"/>
  <c r="AY118" i="13"/>
  <c r="AX118" i="13"/>
  <c r="AW118" i="13"/>
  <c r="AR118" i="13"/>
  <c r="AQ118" i="13"/>
  <c r="AP118" i="13"/>
  <c r="AZ116" i="13"/>
  <c r="AY116" i="13"/>
  <c r="AX116" i="13"/>
  <c r="AW116" i="13"/>
  <c r="AR116" i="13"/>
  <c r="AQ116" i="13"/>
  <c r="AP116" i="13"/>
  <c r="AZ114" i="13"/>
  <c r="AY114" i="13"/>
  <c r="AX114" i="13"/>
  <c r="AW114" i="13"/>
  <c r="AR114" i="13"/>
  <c r="AQ114" i="13"/>
  <c r="AP114" i="13"/>
  <c r="AZ112" i="13"/>
  <c r="AY112" i="13"/>
  <c r="AX112" i="13"/>
  <c r="AW112" i="13"/>
  <c r="AR112" i="13"/>
  <c r="AQ112" i="13"/>
  <c r="AP112" i="13"/>
  <c r="AZ110" i="13"/>
  <c r="AY110" i="13"/>
  <c r="AX110" i="13"/>
  <c r="AW110" i="13"/>
  <c r="AR110" i="13"/>
  <c r="AQ110" i="13"/>
  <c r="AP110" i="13"/>
  <c r="AU366" i="13" l="1"/>
  <c r="AU358" i="13"/>
  <c r="AU360" i="13"/>
  <c r="AU362" i="13"/>
  <c r="AU364" i="13"/>
  <c r="AU120" i="13"/>
  <c r="AU112" i="13"/>
  <c r="AU114" i="13"/>
  <c r="AU116" i="13"/>
  <c r="AU118" i="13"/>
  <c r="AU110" i="13"/>
  <c r="AV368" i="13" l="1"/>
  <c r="AV120" i="13"/>
  <c r="AG120" i="13" l="1"/>
  <c r="BB120" i="13"/>
  <c r="BB368" i="13"/>
  <c r="AB368" i="13"/>
  <c r="EJ2" i="9" l="1"/>
  <c r="EI2" i="9"/>
  <c r="EG2" i="9"/>
  <c r="EE2" i="9"/>
  <c r="EC2" i="9"/>
  <c r="EA2" i="9"/>
  <c r="DY2" i="9"/>
  <c r="DW2" i="9"/>
  <c r="AJ207" i="13" l="1"/>
  <c r="AE186" i="13" l="1"/>
  <c r="AE184" i="13"/>
  <c r="AE182" i="13"/>
  <c r="AP51" i="13" l="1"/>
  <c r="AC51" i="13" l="1"/>
  <c r="ES2" i="9" l="1"/>
  <c r="AC243" i="13"/>
  <c r="N202" i="13"/>
  <c r="Z351" i="13" l="1"/>
  <c r="AB291" i="13"/>
  <c r="V179" i="13"/>
  <c r="L179" i="13"/>
  <c r="Y167" i="13"/>
  <c r="AP169" i="13"/>
  <c r="AP167" i="13"/>
  <c r="AP165" i="13"/>
  <c r="AE68" i="13"/>
  <c r="N58" i="13"/>
  <c r="AC58" i="13" l="1"/>
  <c r="AC53" i="13"/>
  <c r="BD2" i="9" l="1"/>
  <c r="BE2" i="9"/>
  <c r="BH2" i="9" l="1"/>
  <c r="E32" i="3"/>
  <c r="A20" i="7" s="1"/>
  <c r="I20" i="7" s="1"/>
  <c r="C27" i="3"/>
  <c r="E33" i="5"/>
  <c r="A84" i="7" s="1"/>
  <c r="I84" i="7" s="1"/>
  <c r="K32" i="5"/>
  <c r="E32" i="5"/>
  <c r="A83" i="7" s="1"/>
  <c r="E31" i="5"/>
  <c r="A82" i="7" s="1"/>
  <c r="I82" i="7" s="1"/>
  <c r="E30" i="5"/>
  <c r="A81" i="7" s="1"/>
  <c r="I81" i="7" s="1"/>
  <c r="E29" i="5"/>
  <c r="E27" i="5"/>
  <c r="K24" i="5"/>
  <c r="K23" i="5"/>
  <c r="K22" i="5"/>
  <c r="K17" i="5"/>
  <c r="A90" i="7" s="1"/>
  <c r="I90" i="7" s="1"/>
  <c r="K16" i="5"/>
  <c r="E14" i="5"/>
  <c r="A77" i="7" s="1"/>
  <c r="I77" i="7" s="1"/>
  <c r="E21" i="6"/>
  <c r="E20" i="6"/>
  <c r="E15" i="6"/>
  <c r="A67" i="7" s="1"/>
  <c r="I67" i="7" s="1"/>
  <c r="E14" i="6"/>
  <c r="A66" i="7" s="1"/>
  <c r="I66" i="7" s="1"/>
  <c r="E31" i="4"/>
  <c r="E24" i="4"/>
  <c r="A59" i="7" s="1"/>
  <c r="I59" i="7" s="1"/>
  <c r="E23" i="4"/>
  <c r="E22" i="4"/>
  <c r="E21" i="4"/>
  <c r="E19" i="4"/>
  <c r="E18" i="4"/>
  <c r="E15" i="4"/>
  <c r="E14" i="4"/>
  <c r="K42" i="3"/>
  <c r="K41" i="3"/>
  <c r="E40" i="3"/>
  <c r="E39" i="3"/>
  <c r="E38" i="3"/>
  <c r="E37" i="3"/>
  <c r="K36" i="3"/>
  <c r="E36" i="3"/>
  <c r="K35" i="3"/>
  <c r="E35" i="3"/>
  <c r="K34" i="3"/>
  <c r="E34" i="3"/>
  <c r="K33" i="3"/>
  <c r="E33" i="3"/>
  <c r="K31" i="3"/>
  <c r="E29" i="3"/>
  <c r="E28" i="3"/>
  <c r="K26" i="3"/>
  <c r="K25" i="3"/>
  <c r="E23" i="3"/>
  <c r="K22" i="3"/>
  <c r="E22" i="3"/>
  <c r="K21" i="3"/>
  <c r="E21" i="3"/>
  <c r="K20" i="3"/>
  <c r="A34" i="7" s="1"/>
  <c r="I34" i="7" s="1"/>
  <c r="E20" i="3"/>
  <c r="AG334" i="13"/>
  <c r="AG317" i="13"/>
  <c r="AG332" i="13"/>
  <c r="AG331" i="13"/>
  <c r="AG328" i="13"/>
  <c r="AG327" i="13"/>
  <c r="AG322" i="13"/>
  <c r="AG321" i="13"/>
  <c r="AG320" i="13"/>
  <c r="AG319" i="13"/>
  <c r="AG300" i="13"/>
  <c r="AG299" i="13"/>
  <c r="AG294" i="13"/>
  <c r="AG293" i="13"/>
  <c r="AG292" i="13"/>
  <c r="A89" i="7"/>
  <c r="I89" i="7" s="1"/>
  <c r="A80" i="7"/>
  <c r="I80" i="7" s="1"/>
  <c r="A18" i="7"/>
  <c r="A113" i="7"/>
  <c r="A112" i="7"/>
  <c r="A110" i="7"/>
  <c r="A109" i="7"/>
  <c r="A107" i="7"/>
  <c r="A106" i="7"/>
  <c r="I106" i="7" s="1"/>
  <c r="A105" i="7"/>
  <c r="I105" i="7" s="1"/>
  <c r="A104" i="7"/>
  <c r="I104" i="7" s="1"/>
  <c r="A102" i="7"/>
  <c r="A101" i="7"/>
  <c r="I101" i="7" s="1"/>
  <c r="A100" i="7"/>
  <c r="I100" i="7" s="1"/>
  <c r="A99" i="7"/>
  <c r="I99" i="7" s="1"/>
  <c r="A98" i="7"/>
  <c r="C16" i="4"/>
  <c r="C27" i="4" s="1"/>
  <c r="C32" i="4" s="1"/>
  <c r="A69" i="7"/>
  <c r="A68" i="7"/>
  <c r="I68" i="7" s="1"/>
  <c r="A60" i="7"/>
  <c r="A58" i="7"/>
  <c r="I58" i="7" s="1"/>
  <c r="A56" i="7"/>
  <c r="I56" i="7" s="1"/>
  <c r="A57" i="7"/>
  <c r="A55" i="7"/>
  <c r="A54" i="7"/>
  <c r="I54" i="7" s="1"/>
  <c r="A53" i="7"/>
  <c r="A52" i="7"/>
  <c r="I52" i="7" s="1"/>
  <c r="A45" i="7"/>
  <c r="A44" i="7"/>
  <c r="I44" i="7" s="1"/>
  <c r="A43" i="7"/>
  <c r="A42" i="7"/>
  <c r="A41" i="7"/>
  <c r="A40" i="7"/>
  <c r="I40" i="7" s="1"/>
  <c r="A39" i="7"/>
  <c r="A38" i="7"/>
  <c r="A37" i="7"/>
  <c r="A36" i="7"/>
  <c r="I36" i="7" s="1"/>
  <c r="A35" i="7"/>
  <c r="A28" i="7"/>
  <c r="A27" i="7"/>
  <c r="A26" i="7"/>
  <c r="A25" i="7"/>
  <c r="I25" i="7" s="1"/>
  <c r="A24" i="7"/>
  <c r="A23" i="7"/>
  <c r="A22" i="7"/>
  <c r="A21" i="7"/>
  <c r="A19" i="7"/>
  <c r="A17" i="7"/>
  <c r="A16" i="7"/>
  <c r="I16" i="7" s="1"/>
  <c r="A15" i="7"/>
  <c r="A14" i="7"/>
  <c r="I14" i="7" s="1"/>
  <c r="ER2" i="9"/>
  <c r="EQ2" i="9"/>
  <c r="EP2" i="9"/>
  <c r="EO2" i="9"/>
  <c r="EN2" i="9"/>
  <c r="EM2" i="9"/>
  <c r="C3" i="3"/>
  <c r="EL2" i="9" s="1"/>
  <c r="E1" i="3"/>
  <c r="A3" i="9" s="1"/>
  <c r="AJ108" i="13"/>
  <c r="AF236" i="13"/>
  <c r="BC2" i="9"/>
  <c r="P2" i="9"/>
  <c r="AD9" i="13"/>
  <c r="DV2" i="9" s="1"/>
  <c r="DU2" i="9"/>
  <c r="T145" i="13"/>
  <c r="B35" i="4" s="1"/>
  <c r="T202" i="13"/>
  <c r="AG329" i="13"/>
  <c r="AG325" i="13"/>
  <c r="AB310" i="13"/>
  <c r="AB297" i="13"/>
  <c r="AB317" i="13"/>
  <c r="J21" i="5"/>
  <c r="J11" i="5"/>
  <c r="C15" i="5"/>
  <c r="C13" i="5" s="1"/>
  <c r="C19" i="3"/>
  <c r="X2" i="9"/>
  <c r="W2" i="9"/>
  <c r="V2" i="9"/>
  <c r="U2" i="9"/>
  <c r="T2" i="9"/>
  <c r="R2" i="9"/>
  <c r="S2" i="9"/>
  <c r="Q2" i="9"/>
  <c r="I22" i="7"/>
  <c r="I21" i="7"/>
  <c r="CA2" i="9"/>
  <c r="CB2" i="9"/>
  <c r="I45" i="7"/>
  <c r="I35" i="7"/>
  <c r="I37" i="7"/>
  <c r="I38" i="7"/>
  <c r="I39" i="7"/>
  <c r="I41" i="7"/>
  <c r="I42" i="7"/>
  <c r="I43" i="7"/>
  <c r="AR2" i="9"/>
  <c r="AQ2" i="9"/>
  <c r="I38" i="3"/>
  <c r="I30" i="3" s="1"/>
  <c r="AG2" i="9" s="1"/>
  <c r="I2" i="9"/>
  <c r="H2" i="9"/>
  <c r="G2" i="9"/>
  <c r="E9" i="3"/>
  <c r="E11" i="3"/>
  <c r="E7" i="3"/>
  <c r="C28" i="5"/>
  <c r="F4" i="15"/>
  <c r="C5" i="3"/>
  <c r="AP2" i="9"/>
  <c r="AO2" i="9"/>
  <c r="AM2" i="9"/>
  <c r="AL2" i="9"/>
  <c r="AK2" i="9"/>
  <c r="AJ2" i="9"/>
  <c r="AI2" i="9"/>
  <c r="AH2" i="9"/>
  <c r="DS2" i="9"/>
  <c r="DR2" i="9"/>
  <c r="DP2" i="9"/>
  <c r="DO2" i="9"/>
  <c r="DN2" i="9"/>
  <c r="DL2" i="9"/>
  <c r="DK2" i="9"/>
  <c r="DJ2" i="9"/>
  <c r="DH2" i="9"/>
  <c r="DG2" i="9"/>
  <c r="DF2" i="9"/>
  <c r="DT2" i="9"/>
  <c r="DD2" i="9"/>
  <c r="DC2" i="9"/>
  <c r="CZ2" i="9"/>
  <c r="CY2" i="9"/>
  <c r="CX2" i="9"/>
  <c r="CW2" i="9"/>
  <c r="CV2" i="9"/>
  <c r="CU2" i="9"/>
  <c r="CT2" i="9"/>
  <c r="CR2" i="9"/>
  <c r="CP2" i="9"/>
  <c r="CN2" i="9"/>
  <c r="CM2" i="9"/>
  <c r="CL2" i="9"/>
  <c r="CI2" i="9"/>
  <c r="CH2" i="9"/>
  <c r="CG2" i="9"/>
  <c r="CF2" i="9"/>
  <c r="CE2" i="9"/>
  <c r="CD2" i="9"/>
  <c r="CC2" i="9"/>
  <c r="BZ2" i="9"/>
  <c r="BX2" i="9"/>
  <c r="BV2" i="9"/>
  <c r="BN2" i="9"/>
  <c r="BL2" i="9"/>
  <c r="AF2" i="9"/>
  <c r="AE2" i="9"/>
  <c r="I24" i="3"/>
  <c r="AD2" i="9" s="1"/>
  <c r="O2" i="9"/>
  <c r="N2" i="9"/>
  <c r="J2" i="9"/>
  <c r="I97" i="7"/>
  <c r="A114" i="7"/>
  <c r="I114" i="7" s="1"/>
  <c r="I107" i="7"/>
  <c r="A115" i="7"/>
  <c r="I115" i="7" s="1"/>
  <c r="I108" i="7"/>
  <c r="A116" i="7"/>
  <c r="I116" i="7" s="1"/>
  <c r="I109" i="7"/>
  <c r="I110" i="7"/>
  <c r="I111" i="7"/>
  <c r="A117" i="7"/>
  <c r="I117" i="7" s="1"/>
  <c r="I112" i="7"/>
  <c r="I113" i="7"/>
  <c r="I98" i="7"/>
  <c r="I102" i="7"/>
  <c r="I103" i="7"/>
  <c r="I15" i="7"/>
  <c r="I17" i="7"/>
  <c r="I18" i="7"/>
  <c r="I19" i="7"/>
  <c r="I23" i="7"/>
  <c r="I24" i="7"/>
  <c r="I26" i="7"/>
  <c r="I27" i="7"/>
  <c r="I28" i="7"/>
  <c r="I19" i="3"/>
  <c r="Z2" i="9" s="1"/>
  <c r="I53" i="7"/>
  <c r="I55" i="7"/>
  <c r="I57" i="7"/>
  <c r="I60" i="7"/>
  <c r="I69" i="7"/>
  <c r="I83" i="7"/>
  <c r="I88" i="7"/>
  <c r="L16" i="5"/>
  <c r="F28" i="5"/>
  <c r="O2" i="3"/>
  <c r="P2" i="3" s="1"/>
  <c r="W2" i="3" s="1"/>
  <c r="W4" i="3" s="1"/>
  <c r="V2" i="3"/>
  <c r="O3" i="3"/>
  <c r="P3" i="3" s="1"/>
  <c r="V3" i="3"/>
  <c r="S2" i="3"/>
  <c r="T2" i="3" s="1"/>
  <c r="Q2" i="3"/>
  <c r="R2" i="3" s="1"/>
  <c r="S3" i="3"/>
  <c r="T3" i="3" s="1"/>
  <c r="Q3" i="3"/>
  <c r="R3" i="3" s="1"/>
  <c r="B6" i="4"/>
  <c r="B6" i="6" s="1"/>
  <c r="B1" i="4"/>
  <c r="B1" i="6"/>
  <c r="B1" i="5"/>
  <c r="DQ2" i="9"/>
  <c r="DM2" i="9"/>
  <c r="DI2" i="9"/>
  <c r="DE2" i="9"/>
  <c r="DB2" i="9"/>
  <c r="DA2" i="9"/>
  <c r="CS2" i="9"/>
  <c r="BS2" i="9"/>
  <c r="BR2" i="9"/>
  <c r="BQ2" i="9"/>
  <c r="BP2" i="9"/>
  <c r="BO2" i="9"/>
  <c r="BM2" i="9"/>
  <c r="BK2" i="9"/>
  <c r="BI2" i="9"/>
  <c r="BG2" i="9"/>
  <c r="BB2" i="9"/>
  <c r="BA2" i="9"/>
  <c r="AZ2" i="9"/>
  <c r="AY2" i="9"/>
  <c r="AX2" i="9"/>
  <c r="AW2" i="9"/>
  <c r="AV2" i="9"/>
  <c r="AU2" i="9"/>
  <c r="AT2" i="9"/>
  <c r="AS2" i="9"/>
  <c r="AC2" i="9"/>
  <c r="AB2" i="9"/>
  <c r="AA2" i="9"/>
  <c r="M2" i="9"/>
  <c r="L2" i="9"/>
  <c r="K2" i="9"/>
  <c r="F2" i="9"/>
  <c r="E2" i="9"/>
  <c r="D2" i="9"/>
  <c r="C2" i="9"/>
  <c r="A6" i="7"/>
  <c r="A1" i="7"/>
  <c r="AJ346" i="13"/>
  <c r="AJ286" i="13"/>
  <c r="I287" i="13"/>
  <c r="U2" i="3" l="1"/>
  <c r="U4" i="3" s="1"/>
  <c r="A7" i="7"/>
  <c r="B2" i="6"/>
  <c r="A2" i="7"/>
  <c r="B2" i="5"/>
  <c r="B2" i="4"/>
  <c r="W3" i="3"/>
  <c r="B47" i="7"/>
  <c r="AE139" i="13"/>
  <c r="B2" i="9"/>
  <c r="U3" i="3"/>
  <c r="B6" i="5"/>
  <c r="AN2" i="9"/>
  <c r="AQ169" i="13"/>
  <c r="AB163" i="13" s="1"/>
  <c r="C45" i="3"/>
  <c r="A8" i="7" s="1"/>
  <c r="AB304" i="13"/>
  <c r="AB308" i="13" s="1"/>
  <c r="AB315" i="13" s="1"/>
  <c r="AG315" i="13" s="1"/>
  <c r="BF2" i="9"/>
  <c r="C13" i="6"/>
  <c r="C25" i="6" s="1"/>
  <c r="BJ2" i="9"/>
  <c r="EK2" i="9"/>
  <c r="A2" i="9"/>
  <c r="B7" i="4"/>
  <c r="Y2" i="9"/>
  <c r="A11" i="7"/>
  <c r="I11" i="7" s="1"/>
  <c r="BW2" i="9"/>
  <c r="I45" i="3"/>
  <c r="E45" i="3" s="1"/>
  <c r="A29" i="7" s="1"/>
  <c r="I29" i="7" s="1"/>
  <c r="B7" i="5"/>
  <c r="C12" i="5"/>
  <c r="C19" i="5" s="1"/>
  <c r="B7" i="6"/>
  <c r="AZ368" i="13" l="1"/>
  <c r="A118" i="7"/>
  <c r="I118" i="7" s="1"/>
  <c r="B120" i="7" s="1"/>
  <c r="A51" i="7"/>
  <c r="I51" i="7" s="1"/>
  <c r="B62" i="7" s="1"/>
  <c r="B31" i="7"/>
  <c r="C11" i="5"/>
  <c r="BY2" i="9"/>
  <c r="B26" i="6"/>
  <c r="A65" i="7"/>
  <c r="I65" i="7" s="1"/>
  <c r="A70" i="7"/>
  <c r="I70" i="7" s="1"/>
  <c r="B72" i="7" l="1"/>
  <c r="A76" i="7"/>
  <c r="I76" i="7" s="1"/>
  <c r="J19" i="5"/>
  <c r="A75" i="7"/>
  <c r="I75" i="7" s="1"/>
  <c r="C37" i="5" l="1"/>
  <c r="CQ2" i="9"/>
  <c r="A91" i="7"/>
  <c r="I91" i="7" s="1"/>
  <c r="B93" i="7" s="1"/>
  <c r="B122" i="7" s="1"/>
  <c r="ET2" i="9" s="1"/>
</calcChain>
</file>

<file path=xl/comments1.xml><?xml version="1.0" encoding="utf-8"?>
<comments xmlns="http://schemas.openxmlformats.org/spreadsheetml/2006/main">
  <authors>
    <author>Editora Abril S.A.</author>
    <author>Nivaldo</author>
    <author>anvs</author>
  </authors>
  <commentList>
    <comment ref="B7" authorId="0">
      <text>
        <r>
          <rPr>
            <sz val="12"/>
            <color indexed="81"/>
            <rFont val="Tahoma"/>
            <family val="2"/>
          </rPr>
          <t xml:space="preserve">CAMPO A:
Data do encerramento do exercício social da empresa.
</t>
        </r>
        <r>
          <rPr>
            <sz val="8"/>
            <color indexed="81"/>
            <rFont val="Tahoma"/>
            <family val="2"/>
          </rPr>
          <t xml:space="preserve">
</t>
        </r>
      </text>
    </comment>
    <comment ref="B19" authorId="0">
      <text>
        <r>
          <rPr>
            <sz val="12"/>
            <color indexed="81"/>
            <rFont val="Tahoma"/>
            <family val="2"/>
          </rPr>
          <t xml:space="preserve">CAMPO B:
Razão social, Nome / Cargo do principal executivo e endereço para correspondência
</t>
        </r>
      </text>
    </comment>
    <comment ref="J40" authorId="1">
      <text>
        <r>
          <rPr>
            <b/>
            <sz val="9"/>
            <color indexed="81"/>
            <rFont val="Tahoma"/>
            <family val="2"/>
          </rPr>
          <t>'QUAL O PRINCIPAL EXECUTIVO ATUALMENTE? (Favor preencher o campo abaixo)</t>
        </r>
        <r>
          <rPr>
            <sz val="9"/>
            <color indexed="81"/>
            <rFont val="Tahoma"/>
            <family val="2"/>
          </rPr>
          <t xml:space="preserve">
</t>
        </r>
      </text>
    </comment>
    <comment ref="AF40" authorId="1">
      <text>
        <r>
          <rPr>
            <b/>
            <sz val="9"/>
            <color indexed="81"/>
            <rFont val="Tahoma"/>
            <family val="2"/>
          </rPr>
          <t>'QUAL O CARGO? (Favor preencher o campo abaixo)</t>
        </r>
        <r>
          <rPr>
            <sz val="9"/>
            <color indexed="81"/>
            <rFont val="Tahoma"/>
            <family val="2"/>
          </rPr>
          <t xml:space="preserve">
</t>
        </r>
      </text>
    </comment>
    <comment ref="B46" authorId="2">
      <text>
        <r>
          <rPr>
            <u/>
            <sz val="12"/>
            <color indexed="81"/>
            <rFont val="Tahoma"/>
            <family val="2"/>
          </rPr>
          <t>CAMPO C</t>
        </r>
        <r>
          <rPr>
            <sz val="12"/>
            <color indexed="81"/>
            <rFont val="Tahoma"/>
            <family val="2"/>
          </rPr>
          <t>:
Controle acionário, Ações negociadas na bolsa (Brasil), Comitê de auditoria, Sede da empresa (Brasil) e Pertence a algum grupo empresarial</t>
        </r>
      </text>
    </comment>
    <comment ref="K51" authorId="1">
      <text>
        <r>
          <rPr>
            <sz val="12"/>
            <color indexed="81"/>
            <rFont val="Tahoma"/>
            <family val="2"/>
          </rPr>
          <t xml:space="preserve">Uma companhia pode ser considerada aberta quando realiza a colocação de valores mobiliários em bolsas de valores ou no mercado de balcão. Por valores mobiliários, podemos listar: ações, bônus de subscrição, debêntures e notas promissórias para distribuição pública.
</t>
        </r>
      </text>
    </comment>
    <comment ref="B74" authorId="2">
      <text>
        <r>
          <rPr>
            <u/>
            <sz val="12"/>
            <color indexed="81"/>
            <rFont val="Tahoma"/>
            <family val="2"/>
          </rPr>
          <t>CAMPO D</t>
        </r>
        <r>
          <rPr>
            <sz val="12"/>
            <color indexed="81"/>
            <rFont val="Tahoma"/>
            <family val="2"/>
          </rPr>
          <t xml:space="preserve">:
</t>
        </r>
        <r>
          <rPr>
            <b/>
            <u/>
            <sz val="12"/>
            <color indexed="81"/>
            <rFont val="Tahoma"/>
            <family val="2"/>
          </rPr>
          <t>INDICAR ALTERAÇÕES</t>
        </r>
        <r>
          <rPr>
            <b/>
            <sz val="12"/>
            <color indexed="81"/>
            <rFont val="Tahoma"/>
            <family val="2"/>
          </rPr>
          <t xml:space="preserve"> --&gt; t</t>
        </r>
        <r>
          <rPr>
            <sz val="12"/>
            <color indexed="81"/>
            <rFont val="Tahoma"/>
            <family val="2"/>
          </rPr>
          <t xml:space="preserve">elefone, fax, site, quem preencheu o questionário, dados da assessoria de imprensa.
</t>
        </r>
      </text>
    </comment>
    <comment ref="B96" authorId="2">
      <text>
        <r>
          <rPr>
            <u/>
            <sz val="12"/>
            <color indexed="81"/>
            <rFont val="Tahoma"/>
            <family val="2"/>
          </rPr>
          <t>CAMPO E</t>
        </r>
        <r>
          <rPr>
            <sz val="12"/>
            <color indexed="81"/>
            <rFont val="Tahoma"/>
            <family val="2"/>
          </rPr>
          <t xml:space="preserve">:
Número de empregados ao final do exercício social
</t>
        </r>
      </text>
    </comment>
    <comment ref="B108" authorId="2">
      <text>
        <r>
          <rPr>
            <u/>
            <sz val="12"/>
            <color indexed="81"/>
            <rFont val="Tahoma"/>
            <family val="2"/>
          </rPr>
          <t>CAMPO F</t>
        </r>
        <r>
          <rPr>
            <sz val="12"/>
            <color indexed="81"/>
            <rFont val="Tahoma"/>
            <family val="2"/>
          </rPr>
          <t xml:space="preserve">:
Setor de atuação - Melhores e Maiores (Somente considerar o principal)
</t>
        </r>
      </text>
    </comment>
    <comment ref="B123" authorId="2">
      <text>
        <r>
          <rPr>
            <u/>
            <sz val="12"/>
            <color indexed="81"/>
            <rFont val="Tahoma"/>
            <family val="2"/>
          </rPr>
          <t>CAMPO G</t>
        </r>
        <r>
          <rPr>
            <sz val="12"/>
            <color indexed="81"/>
            <rFont val="Tahoma"/>
            <family val="2"/>
          </rPr>
          <t xml:space="preserve">:
</t>
        </r>
        <r>
          <rPr>
            <b/>
            <sz val="12"/>
            <color indexed="81"/>
            <rFont val="Tahoma"/>
            <family val="2"/>
          </rPr>
          <t>Efeitos da extinção da correção monetária</t>
        </r>
        <r>
          <rPr>
            <sz val="12"/>
            <color indexed="81"/>
            <rFont val="Tahoma"/>
            <family val="2"/>
          </rPr>
          <t xml:space="preserve">
Se sua empresa tivesse contabilizado a correção monetária do balanço nos últimos anos, conforme estabelecido na legislação anterior, quais seriam seus efeitos apenas referentes ao exercício 2018  (Lei. 6.404/76) ?
Caso o balanço seja publicado pela Correção Monetária Integral o preenchimento deste campo está dispensado.
</t>
        </r>
      </text>
    </comment>
    <comment ref="B136" authorId="2">
      <text>
        <r>
          <rPr>
            <u/>
            <sz val="12"/>
            <color indexed="81"/>
            <rFont val="Tahoma"/>
            <family val="2"/>
          </rPr>
          <t>CAMPO H</t>
        </r>
        <r>
          <rPr>
            <sz val="12"/>
            <color indexed="81"/>
            <rFont val="Tahoma"/>
            <family val="2"/>
          </rPr>
          <t xml:space="preserve">:
</t>
        </r>
        <r>
          <rPr>
            <b/>
            <sz val="12"/>
            <color indexed="81"/>
            <rFont val="Tahoma"/>
            <family val="2"/>
          </rPr>
          <t>RECEITA LÍQUIDA E SALÁRIOS + ENCARGOS SOCIAIS.</t>
        </r>
        <r>
          <rPr>
            <sz val="12"/>
            <color indexed="81"/>
            <rFont val="Tahoma"/>
            <family val="2"/>
          </rPr>
          <t xml:space="preserve">
(*) Considerar como encargos sociais apenas os proporcionais ao salário; não devem ser incluídas despesas com alimentação, assistência médica, transporte, etc.
</t>
        </r>
      </text>
    </comment>
    <comment ref="B156" authorId="2">
      <text>
        <r>
          <rPr>
            <u/>
            <sz val="12"/>
            <color indexed="81"/>
            <rFont val="Tahoma"/>
            <family val="2"/>
          </rPr>
          <t>CAMPO I</t>
        </r>
        <r>
          <rPr>
            <sz val="12"/>
            <color indexed="81"/>
            <rFont val="Tahoma"/>
            <family val="2"/>
          </rPr>
          <t xml:space="preserve">:
</t>
        </r>
        <r>
          <rPr>
            <b/>
            <sz val="12"/>
            <color indexed="81"/>
            <rFont val="Tahoma"/>
            <family val="2"/>
          </rPr>
          <t>SOCIEDADES LIMITADAS</t>
        </r>
        <r>
          <rPr>
            <sz val="12"/>
            <color indexed="81"/>
            <rFont val="Tahoma"/>
            <family val="2"/>
          </rPr>
          <t xml:space="preserve">
Este campo somente deverá ser preenchido, caso a empresa seja Limitada</t>
        </r>
      </text>
    </comment>
    <comment ref="B163" authorId="2">
      <text>
        <r>
          <rPr>
            <u/>
            <sz val="12"/>
            <color indexed="81"/>
            <rFont val="Tahoma"/>
            <family val="2"/>
          </rPr>
          <t>CAMPO J</t>
        </r>
        <r>
          <rPr>
            <sz val="12"/>
            <color indexed="81"/>
            <rFont val="Tahoma"/>
            <family val="2"/>
          </rPr>
          <t xml:space="preserve">:
</t>
        </r>
        <r>
          <rPr>
            <b/>
            <sz val="12"/>
            <color indexed="81"/>
            <rFont val="Tahoma"/>
            <family val="2"/>
          </rPr>
          <t>FORMA DE TRIBUTAÇÃO</t>
        </r>
        <r>
          <rPr>
            <sz val="12"/>
            <color indexed="81"/>
            <rFont val="Tahoma"/>
            <family val="2"/>
          </rPr>
          <t xml:space="preserve">
Qual a forma de tributação no exercício de 2018</t>
        </r>
      </text>
    </comment>
    <comment ref="B166" authorId="2">
      <text>
        <r>
          <rPr>
            <u/>
            <sz val="12"/>
            <color indexed="81"/>
            <rFont val="Tahoma"/>
            <family val="2"/>
          </rPr>
          <t>CAMPO K</t>
        </r>
        <r>
          <rPr>
            <sz val="12"/>
            <color indexed="81"/>
            <rFont val="Tahoma"/>
            <family val="2"/>
          </rPr>
          <t xml:space="preserve">:
</t>
        </r>
        <r>
          <rPr>
            <b/>
            <sz val="12"/>
            <color indexed="81"/>
            <rFont val="Tahoma"/>
            <family val="2"/>
          </rPr>
          <t>JUROS SOBRE CAPITAL PRÓPRIO</t>
        </r>
        <r>
          <rPr>
            <sz val="12"/>
            <color indexed="81"/>
            <rFont val="Tahoma"/>
            <family val="2"/>
          </rPr>
          <t xml:space="preserve">
Diversas informações pertinentes ao Juros sobre capital próprio</t>
        </r>
      </text>
    </comment>
    <comment ref="B189" authorId="2">
      <text>
        <r>
          <rPr>
            <u/>
            <sz val="12"/>
            <color indexed="81"/>
            <rFont val="Tahoma"/>
            <family val="2"/>
          </rPr>
          <t>CAMPO L</t>
        </r>
        <r>
          <rPr>
            <sz val="12"/>
            <color indexed="81"/>
            <rFont val="Tahoma"/>
            <family val="2"/>
          </rPr>
          <t xml:space="preserve">:
</t>
        </r>
        <r>
          <rPr>
            <b/>
            <sz val="12"/>
            <color indexed="81"/>
            <rFont val="Tahoma"/>
            <family val="2"/>
          </rPr>
          <t xml:space="preserve">MOVIMENTAÇÃO DO IMOBILIZADO E/OU INTANGÍVEL
</t>
        </r>
        <r>
          <rPr>
            <sz val="12"/>
            <color indexed="81"/>
            <rFont val="Tahoma"/>
            <family val="2"/>
          </rPr>
          <t xml:space="preserve">Preencher de acordo com o solicitado abaixo
</t>
        </r>
      </text>
    </comment>
    <comment ref="B286" authorId="2">
      <text>
        <r>
          <rPr>
            <u/>
            <sz val="12"/>
            <color indexed="81"/>
            <rFont val="Tahoma"/>
            <family val="2"/>
          </rPr>
          <t>CAMPO P</t>
        </r>
        <r>
          <rPr>
            <sz val="12"/>
            <color indexed="81"/>
            <rFont val="Tahoma"/>
            <family val="2"/>
          </rPr>
          <t xml:space="preserve">:
</t>
        </r>
        <r>
          <rPr>
            <b/>
            <sz val="12"/>
            <color indexed="81"/>
            <rFont val="Tahoma"/>
            <family val="2"/>
          </rPr>
          <t xml:space="preserve">DEMONSTRAÇÃO DO VALOR ADICIONADO
</t>
        </r>
        <r>
          <rPr>
            <sz val="12"/>
            <color indexed="81"/>
            <rFont val="Tahoma"/>
            <family val="2"/>
          </rPr>
          <t xml:space="preserve">Preencher de acordo com o exercício social da empresa.
</t>
        </r>
      </text>
    </comment>
    <comment ref="AB301" authorId="0">
      <text>
        <r>
          <rPr>
            <b/>
            <sz val="14"/>
            <color indexed="81"/>
            <rFont val="Tahoma"/>
            <family val="2"/>
          </rPr>
          <t>2.3 - Perda / Recuperação de valores ativos</t>
        </r>
        <r>
          <rPr>
            <sz val="14"/>
            <color indexed="81"/>
            <rFont val="Tahoma"/>
            <family val="2"/>
          </rPr>
          <t xml:space="preserve">
Incluir valores relativos a valor de mercado de estoques e investimentos</t>
        </r>
      </text>
    </comment>
    <comment ref="AB306" authorId="0">
      <text>
        <r>
          <rPr>
            <b/>
            <sz val="14"/>
            <color indexed="81"/>
            <rFont val="Tahoma"/>
            <family val="2"/>
          </rPr>
          <t>4 - Depreciação, Amortização e Exaustão</t>
        </r>
        <r>
          <rPr>
            <sz val="14"/>
            <color indexed="81"/>
            <rFont val="Tahoma"/>
            <family val="2"/>
          </rPr>
          <t xml:space="preserve">
Deveremos incluir toda depreciação, amortização e exaustão contabilizados no período, independentes se custo ou despesa.
</t>
        </r>
        <r>
          <rPr>
            <sz val="12"/>
            <color indexed="81"/>
            <rFont val="Tahoma"/>
            <family val="2"/>
          </rPr>
          <t xml:space="preserve">
</t>
        </r>
      </text>
    </comment>
    <comment ref="AB311" authorId="0">
      <text>
        <r>
          <rPr>
            <b/>
            <sz val="14"/>
            <color indexed="81"/>
            <rFont val="Tahoma"/>
            <family val="2"/>
          </rPr>
          <t>6.1 - Resultado de Equivalência Patrimonial</t>
        </r>
        <r>
          <rPr>
            <sz val="14"/>
            <color indexed="81"/>
            <rFont val="Tahoma"/>
            <family val="2"/>
          </rPr>
          <t xml:space="preserve">
O resultado de equivalência poderá representar receita ou despesa, se despesa, deve ser informado entre parênteses.
</t>
        </r>
      </text>
    </comment>
    <comment ref="AB312" authorId="0">
      <text>
        <r>
          <rPr>
            <b/>
            <sz val="14"/>
            <color indexed="81"/>
            <rFont val="Tahoma"/>
            <family val="2"/>
          </rPr>
          <t>6.2 - Receitas Financeiras</t>
        </r>
        <r>
          <rPr>
            <sz val="14"/>
            <color indexed="81"/>
            <rFont val="Tahoma"/>
            <family val="2"/>
          </rPr>
          <t xml:space="preserve">
Incluir todas as receitas financeiras independentemente de sua origem. (Inclusive variações cambiais e monetárias ativas).
</t>
        </r>
        <r>
          <rPr>
            <sz val="8"/>
            <color indexed="81"/>
            <rFont val="Tahoma"/>
            <family val="2"/>
          </rPr>
          <t xml:space="preserve">
</t>
        </r>
      </text>
    </comment>
    <comment ref="AB313" authorId="0">
      <text>
        <r>
          <rPr>
            <b/>
            <sz val="14"/>
            <color indexed="81"/>
            <rFont val="Tahoma"/>
            <family val="2"/>
          </rPr>
          <t xml:space="preserve">6.3 - Outras
</t>
        </r>
        <r>
          <rPr>
            <sz val="14"/>
            <color indexed="81"/>
            <rFont val="Tahoma"/>
            <family val="2"/>
          </rPr>
          <t xml:space="preserve">Incluir os dividendos relativos a investimentos avaliados ao custo, aluguéis, direitos de franquia, etc. </t>
        </r>
        <r>
          <rPr>
            <sz val="8"/>
            <color indexed="81"/>
            <rFont val="Tahoma"/>
            <family val="2"/>
          </rPr>
          <t xml:space="preserve">
</t>
        </r>
      </text>
    </comment>
    <comment ref="AB326" authorId="0">
      <text>
        <r>
          <rPr>
            <b/>
            <sz val="14"/>
            <color indexed="81"/>
            <rFont val="Tahoma"/>
            <family val="2"/>
          </rPr>
          <t>8.3 - Remuneração de capitais de terceiros</t>
        </r>
        <r>
          <rPr>
            <sz val="14"/>
            <color indexed="81"/>
            <rFont val="Tahoma"/>
            <family val="2"/>
          </rPr>
          <t xml:space="preserve">
Devem ser consideradas as despesas financeiras e as de juros relativas a quaisquer tipos de empréstimos e financiamentos junto a instituições financeiras, empresas do grupo ou outras e os aluguéis (incluindo-se as despesas com leasing) pagos ou creditados a terceiros.
</t>
        </r>
      </text>
    </comment>
    <comment ref="AB330" authorId="0">
      <text>
        <r>
          <rPr>
            <b/>
            <sz val="14"/>
            <color indexed="81"/>
            <rFont val="Tahoma"/>
            <family val="2"/>
          </rPr>
          <t xml:space="preserve">8.4 - Remuneração de Capital Próprio 
</t>
        </r>
        <r>
          <rPr>
            <sz val="14"/>
            <color indexed="81"/>
            <rFont val="Tahoma"/>
            <family val="2"/>
          </rPr>
          <t>Inclui os valores pagos ou creditados aos acionistas. Os juros sobre o capital próprio contabilizados como reserva devem constar no item Lucros Retidos.</t>
        </r>
        <r>
          <rPr>
            <sz val="8"/>
            <color indexed="81"/>
            <rFont val="Tahoma"/>
            <family val="2"/>
          </rPr>
          <t xml:space="preserve">
</t>
        </r>
      </text>
    </comment>
    <comment ref="AB333" authorId="0">
      <text>
        <r>
          <rPr>
            <b/>
            <sz val="14"/>
            <color indexed="81"/>
            <rFont val="Tahoma"/>
            <family val="2"/>
          </rPr>
          <t xml:space="preserve">8.4.3 - Lucros retidos / Prejuízo do exercício
</t>
        </r>
        <r>
          <rPr>
            <sz val="8"/>
            <color indexed="81"/>
            <rFont val="Tahoma"/>
            <family val="2"/>
          </rPr>
          <t xml:space="preserve">
</t>
        </r>
        <r>
          <rPr>
            <sz val="14"/>
            <color indexed="81"/>
            <rFont val="Tahoma"/>
            <family val="2"/>
          </rPr>
          <t>Devem ser incluídos os lucros do período destinados às reservas de lucros e eventuais parcelas ainda sem destinação específica (Quando houver prejuízo informar o valor com o sinal negativo).</t>
        </r>
      </text>
    </comment>
  </commentList>
</comments>
</file>

<file path=xl/comments2.xml><?xml version="1.0" encoding="utf-8"?>
<comments xmlns="http://schemas.openxmlformats.org/spreadsheetml/2006/main">
  <authors>
    <author>Nivaldo Gomes Lamac</author>
  </authors>
  <commentList>
    <comment ref="C14" authorId="0">
      <text>
        <r>
          <rPr>
            <b/>
            <sz val="8"/>
            <color indexed="81"/>
            <rFont val="Tahoma"/>
            <family val="2"/>
          </rPr>
          <t xml:space="preserve">Dividendos Distribuídos
- Dividendos Pagos
- Dividendos Propostos
</t>
        </r>
      </text>
    </comment>
    <comment ref="C16" authorId="0">
      <text>
        <r>
          <rPr>
            <b/>
            <sz val="8"/>
            <color indexed="81"/>
            <rFont val="Tahoma"/>
            <family val="2"/>
          </rPr>
          <t xml:space="preserve">Alteração de Capital
- Alteração de Capital
- Aumento  de Capital
- Redução  de Capital
- Alteração de Capital
   decorrentes de fusão / 
   incorporação / cisão
</t>
        </r>
      </text>
    </comment>
    <comment ref="C17" authorId="0">
      <text>
        <r>
          <rPr>
            <b/>
            <sz val="8"/>
            <color indexed="81"/>
            <rFont val="Tahoma"/>
            <family val="2"/>
          </rPr>
          <t xml:space="preserve">Ações em Tesouraria
- Venda de ações 
   próprias
- Compra de ações 
   próprias
- Revenda de ações 
   próprias
</t>
        </r>
      </text>
    </comment>
    <comment ref="C18" authorId="0">
      <text>
        <r>
          <rPr>
            <b/>
            <sz val="8"/>
            <color indexed="81"/>
            <rFont val="Tahoma"/>
            <family val="2"/>
          </rPr>
          <t xml:space="preserve">Reserva de Reavaliações
- Reavaliação de bens
- Impostos s/Reavaliação de 
   Bens
- Imposto de renda e 
  contribuição social sobre 
  baixa e realização da reserva 
  de reavaliação
- Reversão de Reavaliação / 
   impostos
</t>
        </r>
      </text>
    </comment>
    <comment ref="C20" authorId="0">
      <text>
        <r>
          <rPr>
            <b/>
            <sz val="8"/>
            <color indexed="81"/>
            <rFont val="Tahoma"/>
            <family val="2"/>
          </rPr>
          <t xml:space="preserve">Doações / Subvenções
- Doações
- Subvenções
- Subvenções para 
  investimentos
- Subvenções  
   governamentais
</t>
        </r>
      </text>
    </comment>
    <comment ref="C23" authorId="0">
      <text>
        <r>
          <rPr>
            <b/>
            <sz val="8"/>
            <color indexed="81"/>
            <rFont val="Tahoma"/>
            <family val="2"/>
          </rPr>
          <t xml:space="preserve">Outros - MPL
- Ajuste na aliquota da 
   contribuição social
- Distribuição de reservas
- Dividendos prescritos
- Reversão de reservas
</t>
        </r>
      </text>
    </comment>
  </commentList>
</comments>
</file>

<file path=xl/sharedStrings.xml><?xml version="1.0" encoding="utf-8"?>
<sst xmlns="http://schemas.openxmlformats.org/spreadsheetml/2006/main" count="796" uniqueCount="668">
  <si>
    <t>prev_invest</t>
  </si>
  <si>
    <t>prin_invest</t>
  </si>
  <si>
    <t>desc_invest</t>
  </si>
  <si>
    <t>orc_total</t>
  </si>
  <si>
    <t>ori_pro</t>
  </si>
  <si>
    <t>ori_ter</t>
  </si>
  <si>
    <t>Como fizemos nos anos anteriores, continuaremos, mesmo com a extinção legal, considerando os efeitos da inflação nos resultados e situação econômico-financeira das empresas. Assim, as empresas que não possuem e não quiserem calcular os efeitos provocados pela inflação terão os números estimados pela Revista; sabemos que essa estimativa poderá não ser precisa, porém entendemos que a aceitação pura e simples das demonstrações históricas poderá provocar distorções ainda maiores. Lembramos que esses efeitos também serão considerados no cálculo da Excelência Empresarial.</t>
  </si>
  <si>
    <t>I</t>
  </si>
  <si>
    <t xml:space="preserve">Se sua empresa for limitada e preferir que coloquemos o valor das receitas como sendo estimativa feita pela REVISTA/EXAME, </t>
  </si>
  <si>
    <t xml:space="preserve">assinale aqui: </t>
  </si>
  <si>
    <t>J</t>
  </si>
  <si>
    <t>Lucro Real</t>
  </si>
  <si>
    <t>Outras</t>
  </si>
  <si>
    <t>Lucro Presumido</t>
  </si>
  <si>
    <t>K</t>
  </si>
  <si>
    <t>Sua empresa pagou / creditou Juros sobre Capital Próprio ?</t>
  </si>
  <si>
    <t>Se sim:</t>
  </si>
  <si>
    <r>
      <t xml:space="preserve">a) Qual o valor ? R$ mil </t>
    </r>
    <r>
      <rPr>
        <sz val="13"/>
        <rFont val="Wingdings"/>
        <charset val="2"/>
      </rPr>
      <t>è</t>
    </r>
  </si>
  <si>
    <t>b) Qual o tratamento contábil dado ?</t>
  </si>
  <si>
    <t>Não</t>
  </si>
  <si>
    <t>Débito:</t>
  </si>
  <si>
    <t>Crédito:</t>
  </si>
  <si>
    <t>Despesas financeiras</t>
  </si>
  <si>
    <t>Passivo circulante</t>
  </si>
  <si>
    <t>PL / Reservas</t>
  </si>
  <si>
    <t>REVISTA EXAME – EDITORA ABRIL</t>
  </si>
  <si>
    <t>A</t>
  </si>
  <si>
    <t xml:space="preserve"> Código da Empresa (MM) </t>
  </si>
  <si>
    <t xml:space="preserve"> e carimbo de recebimento</t>
  </si>
  <si>
    <t xml:space="preserve"> (USO INTERNO)</t>
  </si>
  <si>
    <t>Razão social</t>
  </si>
  <si>
    <t>Nome Fantasia</t>
  </si>
  <si>
    <t>CNPJ</t>
  </si>
  <si>
    <t>B</t>
  </si>
  <si>
    <t>Endereço</t>
  </si>
  <si>
    <t>Número</t>
  </si>
  <si>
    <t>Complemento</t>
  </si>
  <si>
    <t>CEP</t>
  </si>
  <si>
    <t>Cidade</t>
  </si>
  <si>
    <t>Estado</t>
  </si>
  <si>
    <t>NÃO</t>
  </si>
  <si>
    <t>C</t>
  </si>
  <si>
    <t>Sua empresa tem comitê de auditoria que atenda as recomendações da Bovespa, CVM ou do IBGC ?</t>
  </si>
  <si>
    <t xml:space="preserve">Se sim: Qtos membros: </t>
  </si>
  <si>
    <t>Sede da empresa no Brasil:</t>
  </si>
  <si>
    <t>Sua empresa pertence a algum grupo empresarial ?</t>
  </si>
  <si>
    <t>D</t>
  </si>
  <si>
    <t>Principal executivo ou diretor</t>
  </si>
  <si>
    <t>Telefone</t>
  </si>
  <si>
    <t>UF</t>
  </si>
  <si>
    <t>Início</t>
  </si>
  <si>
    <t xml:space="preserve"> Final</t>
  </si>
  <si>
    <t>Controle acionário (Origem do Capital)</t>
  </si>
  <si>
    <t xml:space="preserve">Em caso afirmativo, qual </t>
  </si>
  <si>
    <t>FAX</t>
  </si>
  <si>
    <t>SITE</t>
  </si>
  <si>
    <t>Questionário respondido nesta edição por:</t>
  </si>
  <si>
    <t>Cargo da pessoa que preencheu nesta edição</t>
  </si>
  <si>
    <t>Telefone da pessoa que preencheu nesta edição</t>
  </si>
  <si>
    <t>e-mail da pessoa que preencheu nesta edição</t>
  </si>
  <si>
    <t>E</t>
  </si>
  <si>
    <t>NÚMERO DE EMPREGADOS AO FINAL DO EXERCÍCIO SOCIAL</t>
  </si>
  <si>
    <t>razao_soc</t>
  </si>
  <si>
    <t>EXERCÍCIO SOCIAL ( DD/MM/AAAA)</t>
  </si>
  <si>
    <t>Data de recebimento</t>
  </si>
  <si>
    <t xml:space="preserve">Código da Empresa (MM) </t>
  </si>
  <si>
    <t>F</t>
  </si>
  <si>
    <t xml:space="preserve"> Atacado</t>
  </si>
  <si>
    <t xml:space="preserve"> Comunicações</t>
  </si>
  <si>
    <t xml:space="preserve"> Diversos</t>
  </si>
  <si>
    <t xml:space="preserve"> Eletroeletrônico</t>
  </si>
  <si>
    <t xml:space="preserve"> Energia</t>
  </si>
  <si>
    <t xml:space="preserve"> Farmacêutico</t>
  </si>
  <si>
    <t xml:space="preserve"> Mineração</t>
  </si>
  <si>
    <t xml:space="preserve"> Serviços</t>
  </si>
  <si>
    <t xml:space="preserve"> Telecomunicações</t>
  </si>
  <si>
    <t xml:space="preserve"> Têxteis</t>
  </si>
  <si>
    <t xml:space="preserve"> Transporte</t>
  </si>
  <si>
    <t xml:space="preserve"> Varejo</t>
  </si>
  <si>
    <t xml:space="preserve"> Indústria Digital</t>
  </si>
  <si>
    <t xml:space="preserve"> Indústria da Construção</t>
  </si>
  <si>
    <t xml:space="preserve"> Clubes e Confederações</t>
  </si>
  <si>
    <t xml:space="preserve"> Bens de Consumo</t>
  </si>
  <si>
    <t xml:space="preserve"> Bens de Capital</t>
  </si>
  <si>
    <t>G</t>
  </si>
  <si>
    <t>H</t>
  </si>
  <si>
    <t>EFEITOS DA EXTINÇÃO DA CORREÇÃO MONETÁRIA</t>
  </si>
  <si>
    <t>SETORES (Somente considerar o principal)</t>
  </si>
  <si>
    <t>Patrimônio Líquido</t>
  </si>
  <si>
    <t>em milhares de reais</t>
  </si>
  <si>
    <t>Efeitos da C.M. Balanço</t>
  </si>
  <si>
    <t>Obs.: As informações dos efeitos inflacionários deverão ser referentes ao exercício social da empresa.</t>
  </si>
  <si>
    <t>ANO</t>
  </si>
  <si>
    <t>VALORES</t>
  </si>
  <si>
    <t>MERCADO INTERNO</t>
  </si>
  <si>
    <t>TOTAL</t>
  </si>
  <si>
    <r>
      <t xml:space="preserve">   (</t>
    </r>
    <r>
      <rPr>
        <b/>
        <u/>
        <sz val="12"/>
        <color indexed="10"/>
        <rFont val="Arial"/>
        <family val="2"/>
      </rPr>
      <t>NÃO</t>
    </r>
    <r>
      <rPr>
        <b/>
        <sz val="12"/>
        <rFont val="Arial"/>
        <family val="2"/>
      </rPr>
      <t xml:space="preserve"> UTILIZAR DADOS CONSOLIDADOS)</t>
    </r>
  </si>
  <si>
    <t>MELHORES E MAIORES</t>
  </si>
  <si>
    <t>São Paulo,</t>
  </si>
  <si>
    <t>Prezado Dirigente Empresarial</t>
  </si>
  <si>
    <t>L</t>
  </si>
  <si>
    <t>DEMONSTRAÇÃO DO VALOR ADICIONADO</t>
  </si>
  <si>
    <t>Exercício findo em:</t>
  </si>
  <si>
    <t>PELA LEGISLAÇÃO SOCIETÁRIA, EM MILHARES DE REAIS</t>
  </si>
  <si>
    <r>
      <t>NÃO</t>
    </r>
    <r>
      <rPr>
        <b/>
        <sz val="12"/>
        <rFont val="Arial"/>
        <family val="2"/>
      </rPr>
      <t xml:space="preserve"> UTILIZAR DADOS CONSOLIDADOS</t>
    </r>
  </si>
  <si>
    <t>Fipecafi - Fundação Instituto de Pesquisas Contábeis, Atuariais e Financeiras</t>
  </si>
  <si>
    <t>Instruções para preenchimento</t>
  </si>
  <si>
    <t>1.1 - Vendas de mercadorias, produtos e serviços</t>
  </si>
  <si>
    <t>Inclui os valores relativos à constituição/baixa de provisão para devedores duvidosos.</t>
  </si>
  <si>
    <t>2 - INSUMOS ADQUIRIDOS DE TERCEIROS (soma dos itens 2.1 a 2.4)</t>
  </si>
  <si>
    <t>3 - VALOR ADICIONADO BRUTO (diferença entre itens 1 e 2).</t>
  </si>
  <si>
    <t>5 - VALOR ADICIONADO LÍQUIDO  PRODUZIDO PELA ENTIDADE (diferença entre itens 3 e 4).</t>
  </si>
  <si>
    <t>7 - VALOR ADICIONADO TOTAL A DISTRIBUIR (soma dos itens 5 e 6)</t>
  </si>
  <si>
    <t>Nos valores dos custos dos produtos e mercadorias vendidos, materiais, serviços, energia, etc. consumidos, devem ser considerados  os impostos (ICMS, IPI, PIS e COFINS) incluídos no momento das compras, recuperáveis ou não.</t>
  </si>
  <si>
    <t>CNPJ:</t>
  </si>
  <si>
    <t>Favor preencher sem pontuação</t>
  </si>
  <si>
    <t>Razão social:</t>
  </si>
  <si>
    <t xml:space="preserve">  Formato DD/MM/AAAA</t>
  </si>
  <si>
    <t>Nome da pessoa que preencheu as demonstrações:</t>
  </si>
  <si>
    <t>Cargo:</t>
  </si>
  <si>
    <t>Telefone:</t>
  </si>
  <si>
    <t>BALANÇO PATRIMONIAL</t>
  </si>
  <si>
    <t>Pela legislação societária, em milhares de reais</t>
  </si>
  <si>
    <r>
      <t>NÃO</t>
    </r>
    <r>
      <rPr>
        <b/>
        <sz val="10"/>
        <rFont val="Arial"/>
        <family val="2"/>
      </rPr>
      <t xml:space="preserve"> utilizar dados consolidados</t>
    </r>
  </si>
  <si>
    <t>1.</t>
  </si>
  <si>
    <t>(=) Ativo circulante</t>
  </si>
  <si>
    <t>*</t>
  </si>
  <si>
    <t>5.</t>
  </si>
  <si>
    <t>(=) Passivo Circulante</t>
  </si>
  <si>
    <t>1.1</t>
  </si>
  <si>
    <t xml:space="preserve">   Disponibilidade</t>
  </si>
  <si>
    <t>+</t>
  </si>
  <si>
    <t>5.1</t>
  </si>
  <si>
    <t xml:space="preserve">   Empréstimos e Financiamentos</t>
  </si>
  <si>
    <t>1.2</t>
  </si>
  <si>
    <t xml:space="preserve">   Clientes</t>
  </si>
  <si>
    <t>5.2</t>
  </si>
  <si>
    <t xml:space="preserve">   Fornecedores</t>
  </si>
  <si>
    <t>1.3</t>
  </si>
  <si>
    <t>-</t>
  </si>
  <si>
    <t>5.3</t>
  </si>
  <si>
    <t xml:space="preserve">   Outras</t>
  </si>
  <si>
    <t>1.4</t>
  </si>
  <si>
    <t xml:space="preserve">   Estoques</t>
  </si>
  <si>
    <t xml:space="preserve">   IR / CS diferidos</t>
  </si>
  <si>
    <t>1.5</t>
  </si>
  <si>
    <t>+ / -</t>
  </si>
  <si>
    <t>2.</t>
  </si>
  <si>
    <t>6.</t>
  </si>
  <si>
    <t>2.1</t>
  </si>
  <si>
    <t xml:space="preserve">   Contas a receber</t>
  </si>
  <si>
    <t>6.1</t>
  </si>
  <si>
    <t>2.2</t>
  </si>
  <si>
    <t>6.2</t>
  </si>
  <si>
    <t>3.</t>
  </si>
  <si>
    <t>7.</t>
  </si>
  <si>
    <t>3.1</t>
  </si>
  <si>
    <t xml:space="preserve">   Investimentos</t>
  </si>
  <si>
    <t>3.2</t>
  </si>
  <si>
    <t xml:space="preserve">   Imobilizado</t>
  </si>
  <si>
    <t>8.</t>
  </si>
  <si>
    <t>(=) Patrimônio Líquido</t>
  </si>
  <si>
    <t>3.3</t>
  </si>
  <si>
    <t xml:space="preserve">   (-) Depreciação, Amortização e     Exaustão Acumulada</t>
  </si>
  <si>
    <t>8.1</t>
  </si>
  <si>
    <t xml:space="preserve">   Capital Social</t>
  </si>
  <si>
    <t>3.4</t>
  </si>
  <si>
    <t xml:space="preserve">   Intangível</t>
  </si>
  <si>
    <t>8.2</t>
  </si>
  <si>
    <t xml:space="preserve">   Reservas de capital</t>
  </si>
  <si>
    <t>3.5</t>
  </si>
  <si>
    <t>8.3</t>
  </si>
  <si>
    <t xml:space="preserve">   Reservas de reavaliação</t>
  </si>
  <si>
    <t xml:space="preserve">   Diferido</t>
  </si>
  <si>
    <t xml:space="preserve">   Reservas de lucros</t>
  </si>
  <si>
    <t xml:space="preserve">   (-) Amortização Acumulada</t>
  </si>
  <si>
    <t>8.5</t>
  </si>
  <si>
    <t>8.6</t>
  </si>
  <si>
    <t>4.</t>
  </si>
  <si>
    <t>(=) Total do Ativo</t>
  </si>
  <si>
    <t>9.</t>
  </si>
  <si>
    <t>(=) Total do passivo + PL</t>
  </si>
  <si>
    <t>DEMONSTRAÇÃO DO RESULTADO</t>
  </si>
  <si>
    <t>Campos: Numéricos, 10 posições, sem casas decimais</t>
  </si>
  <si>
    <t>Ordem</t>
  </si>
  <si>
    <t>Contas</t>
  </si>
  <si>
    <t>Valores</t>
  </si>
  <si>
    <t>Sinais</t>
  </si>
  <si>
    <t>Mensagem</t>
  </si>
  <si>
    <t>D.6</t>
  </si>
  <si>
    <t>D.7</t>
  </si>
  <si>
    <t>(-) CPV/CMV</t>
  </si>
  <si>
    <t>D.8</t>
  </si>
  <si>
    <t>(=) Lucro Bruto</t>
  </si>
  <si>
    <t>D.9</t>
  </si>
  <si>
    <t>D.10</t>
  </si>
  <si>
    <t>D.11</t>
  </si>
  <si>
    <t>D.12</t>
  </si>
  <si>
    <t>D.13</t>
  </si>
  <si>
    <t>D.14</t>
  </si>
  <si>
    <t>D.15</t>
  </si>
  <si>
    <t>D.16</t>
  </si>
  <si>
    <t>(=) LAIR / CS</t>
  </si>
  <si>
    <t>D.17</t>
  </si>
  <si>
    <t>D.18</t>
  </si>
  <si>
    <t>Participações e contribuições</t>
  </si>
  <si>
    <t>D.19</t>
  </si>
  <si>
    <t>Reversão de JSCP</t>
  </si>
  <si>
    <t>D.20</t>
  </si>
  <si>
    <t>(=) Lucro líquido</t>
  </si>
  <si>
    <t>* Soma automática</t>
  </si>
  <si>
    <t>Demonstração da Mutação do Patrimônio Líquido</t>
  </si>
  <si>
    <t>M.1</t>
  </si>
  <si>
    <t>Saldo anterior</t>
  </si>
  <si>
    <t>M.2</t>
  </si>
  <si>
    <t>Lucro líquido (DRE)</t>
  </si>
  <si>
    <t>#</t>
  </si>
  <si>
    <t>M.3</t>
  </si>
  <si>
    <t>(-) Dividendos distribuídos</t>
  </si>
  <si>
    <t>M.4</t>
  </si>
  <si>
    <t>(-) Juros s/capital próprio</t>
  </si>
  <si>
    <t>M.5</t>
  </si>
  <si>
    <t>Alteração de capital</t>
  </si>
  <si>
    <t>M.6</t>
  </si>
  <si>
    <t>Ações em tesouraria</t>
  </si>
  <si>
    <t>M.7</t>
  </si>
  <si>
    <t>Reserva de reavaliações</t>
  </si>
  <si>
    <t>M.8</t>
  </si>
  <si>
    <t>Ajuste Exercícios anteriores</t>
  </si>
  <si>
    <t>M.9</t>
  </si>
  <si>
    <t>Doações / Subvenções</t>
  </si>
  <si>
    <t>M.10</t>
  </si>
  <si>
    <t>Incentivos fiscais</t>
  </si>
  <si>
    <t>M.11</t>
  </si>
  <si>
    <t>Outros</t>
  </si>
  <si>
    <t>M.12</t>
  </si>
  <si>
    <t xml:space="preserve">Saldo Atual </t>
  </si>
  <si>
    <t>OR.1</t>
  </si>
  <si>
    <t>AP.1</t>
  </si>
  <si>
    <t>OR.2</t>
  </si>
  <si>
    <t>AP.2</t>
  </si>
  <si>
    <t>OR.3</t>
  </si>
  <si>
    <t>AP.3</t>
  </si>
  <si>
    <t>OR.4</t>
  </si>
  <si>
    <t>AP.4</t>
  </si>
  <si>
    <t>OR.5</t>
  </si>
  <si>
    <t>OR.7</t>
  </si>
  <si>
    <t>OR.8</t>
  </si>
  <si>
    <t>OR.9</t>
  </si>
  <si>
    <t>AP.5</t>
  </si>
  <si>
    <t>OR.10</t>
  </si>
  <si>
    <t>AP.6</t>
  </si>
  <si>
    <t>OR.11</t>
  </si>
  <si>
    <t>OR.12</t>
  </si>
  <si>
    <t>OR.13</t>
  </si>
  <si>
    <t>OR.14</t>
  </si>
  <si>
    <t>AP.8</t>
  </si>
  <si>
    <t>OR.15</t>
  </si>
  <si>
    <t>OR.16</t>
  </si>
  <si>
    <t>OR.17</t>
  </si>
  <si>
    <t>AP.9</t>
  </si>
  <si>
    <t>OR.18</t>
  </si>
  <si>
    <t>AP.10</t>
  </si>
  <si>
    <t>CHECK-LIST</t>
  </si>
  <si>
    <t>Balanço Patrimonial</t>
  </si>
  <si>
    <t>Ativo</t>
  </si>
  <si>
    <t>Total de divergências:</t>
  </si>
  <si>
    <t>Passivo</t>
  </si>
  <si>
    <t>DRE</t>
  </si>
  <si>
    <t>DMPL</t>
  </si>
  <si>
    <t>DVA</t>
  </si>
  <si>
    <t>CGC</t>
  </si>
  <si>
    <t>dt_bal_atu</t>
  </si>
  <si>
    <t>ati_circ</t>
  </si>
  <si>
    <t>dispon</t>
  </si>
  <si>
    <t>clientes</t>
  </si>
  <si>
    <t>estoques</t>
  </si>
  <si>
    <t>out_ac</t>
  </si>
  <si>
    <t>rlp</t>
  </si>
  <si>
    <t>cta_rec</t>
  </si>
  <si>
    <t>ir_cs_rlp</t>
  </si>
  <si>
    <t>out_rlp</t>
  </si>
  <si>
    <t>ati_perm</t>
  </si>
  <si>
    <t>invest</t>
  </si>
  <si>
    <t>imob_atu</t>
  </si>
  <si>
    <t>depr_imob</t>
  </si>
  <si>
    <t>intang</t>
  </si>
  <si>
    <t>amo_intang</t>
  </si>
  <si>
    <t>dif_atu</t>
  </si>
  <si>
    <t>amo_dif</t>
  </si>
  <si>
    <t>tot_ativ</t>
  </si>
  <si>
    <t>pas_circ</t>
  </si>
  <si>
    <t>emprestim</t>
  </si>
  <si>
    <t>fornecedor</t>
  </si>
  <si>
    <t>out_pc</t>
  </si>
  <si>
    <t>elp</t>
  </si>
  <si>
    <t>emp_elp</t>
  </si>
  <si>
    <t>out_elp</t>
  </si>
  <si>
    <t>pl_atu</t>
  </si>
  <si>
    <t>capital</t>
  </si>
  <si>
    <t>res_cap</t>
  </si>
  <si>
    <t>res_reav</t>
  </si>
  <si>
    <t>res_luc</t>
  </si>
  <si>
    <t>luc_pre</t>
  </si>
  <si>
    <t>out_pl</t>
  </si>
  <si>
    <t>rec_liq_at</t>
  </si>
  <si>
    <t>cpv_cmv</t>
  </si>
  <si>
    <t>lb_atu</t>
  </si>
  <si>
    <t>desp_ven</t>
  </si>
  <si>
    <t>desp_adm</t>
  </si>
  <si>
    <t>rep_dre</t>
  </si>
  <si>
    <t>rec_fin</t>
  </si>
  <si>
    <t>desp_fin</t>
  </si>
  <si>
    <t>out_oper</t>
  </si>
  <si>
    <t>lair_atu</t>
  </si>
  <si>
    <t>ll_atu</t>
  </si>
  <si>
    <t>sal_a_mpl</t>
  </si>
  <si>
    <t>div_dist</t>
  </si>
  <si>
    <t>juros_mpl</t>
  </si>
  <si>
    <t>alt_cap</t>
  </si>
  <si>
    <t>acoes</t>
  </si>
  <si>
    <t>reserva</t>
  </si>
  <si>
    <t>ajuste</t>
  </si>
  <si>
    <t>doacoes</t>
  </si>
  <si>
    <t>inc_fis</t>
  </si>
  <si>
    <t>out_mpl</t>
  </si>
  <si>
    <t>depr_doa</t>
  </si>
  <si>
    <t>rep_doar</t>
  </si>
  <si>
    <t>r_op_dva</t>
  </si>
  <si>
    <t>pro_dd_dva</t>
  </si>
  <si>
    <t>cmv_dva</t>
  </si>
  <si>
    <t>mes_dva</t>
  </si>
  <si>
    <t>perda_dva</t>
  </si>
  <si>
    <t>outins_dva</t>
  </si>
  <si>
    <t>depr_dva</t>
  </si>
  <si>
    <t>rep_dva</t>
  </si>
  <si>
    <t>r_fin_dva</t>
  </si>
  <si>
    <t>pess_dva</t>
  </si>
  <si>
    <t>imp_dva</t>
  </si>
  <si>
    <t>alug_dva</t>
  </si>
  <si>
    <t>jcap_dva</t>
  </si>
  <si>
    <t>lret_dva</t>
  </si>
  <si>
    <t>0</t>
  </si>
  <si>
    <t>M</t>
  </si>
  <si>
    <t xml:space="preserve"> Açúcar e álcool</t>
  </si>
  <si>
    <t xml:space="preserve"> Adubos e defensivos</t>
  </si>
  <si>
    <t xml:space="preserve"> Algodão e grãos</t>
  </si>
  <si>
    <t xml:space="preserve"> Aves e suínos</t>
  </si>
  <si>
    <t xml:space="preserve"> Café</t>
  </si>
  <si>
    <t xml:space="preserve"> Carne bovina</t>
  </si>
  <si>
    <t xml:space="preserve"> Fruticultura</t>
  </si>
  <si>
    <t xml:space="preserve"> Fumo</t>
  </si>
  <si>
    <t xml:space="preserve"> Leite e derivados</t>
  </si>
  <si>
    <t xml:space="preserve"> Nutrição e saúde animal</t>
  </si>
  <si>
    <t xml:space="preserve"> Sementes</t>
  </si>
  <si>
    <t>N</t>
  </si>
  <si>
    <t>CNAE (RECEITA FEDERAL)</t>
  </si>
  <si>
    <t>CNAE (Receita Federal) – (Código e Descrição da Atividade Econômica Principal)</t>
  </si>
  <si>
    <t>Link:</t>
  </si>
  <si>
    <t>http://www.receita.fazenda.gov.br/PessoaJuridica/CNPJ/cnpjreva/Cnpjreva_Solicitacao.asp</t>
  </si>
  <si>
    <t>Descrição:</t>
  </si>
  <si>
    <t>Código:</t>
  </si>
  <si>
    <t>Cargo do principal executivo ou diretor</t>
  </si>
  <si>
    <t>* Favor preencher das planilhas 1 até 4</t>
  </si>
  <si>
    <t xml:space="preserve"> Papel e Celulose</t>
  </si>
  <si>
    <t xml:space="preserve"> Produção Agropecuária</t>
  </si>
  <si>
    <t xml:space="preserve"> Química e Petroquímica</t>
  </si>
  <si>
    <t xml:space="preserve"> Siderurgia e Metalurgia</t>
  </si>
  <si>
    <t>Incluir o % de participação: Ex: 50,0 % Brasileiro / 30 % Italiano / 20 % Estatal</t>
  </si>
  <si>
    <t>Todas as companhias que fazem parte da cadeia produtiva do setor estão dentro do agronegócio. Estão contidos, portanto, os produtores rurais, as empresas que fornecem insumos ou prestam serviços a esses produtores, as indústrias até o consumidor – interno ou externo.    Trata-se de um conceito amplo, que pode levar à lista uma empresa cuja atividade central não seja ligada ao campo – basta que ela tenha alguma área de atuação no setor. No caso das indústrias que compram do campo, são consideradas parte integrante da cadeia apenas as que estão na primeira etapa do processo de transformação –caso, por exemplo, de uma empresa do setor têxtil que use algodão para fabricar tecido ou roupa. Ficam excluídas as empresas que só entram nas etapas finais – por exemplo, aquelas que compram o tecido já feito para   transformá-lo em roupa.</t>
  </si>
  <si>
    <t>O total do item 8 deve ser exatamente igual ao item 7.</t>
  </si>
  <si>
    <t>A DVA deverá ser referente ao exercício social da empresa.</t>
  </si>
  <si>
    <t xml:space="preserve">  As dúvidas e sugestões poderão ser apresentadas por escrito através da caixa postal, e-mail e/ou telefone/fax destacados no início deste questionário.</t>
  </si>
  <si>
    <r>
      <t xml:space="preserve">Obs.: Reiteramos a especial gentileza de nos enviar cópias das </t>
    </r>
    <r>
      <rPr>
        <b/>
        <u/>
        <sz val="14"/>
        <color indexed="10"/>
        <rFont val="Arial"/>
        <family val="2"/>
      </rPr>
      <t>DEMONSTRAÇÕES CONTÁBEIS E PARECER DO AUDITOR.</t>
    </r>
  </si>
  <si>
    <r>
      <t xml:space="preserve">           As informações são extraídas da contabilidade e, portanto, devem  ter como base o princípio contábil do regime de competência de exercícios. Favor preencher com os dados da   </t>
    </r>
    <r>
      <rPr>
        <b/>
        <u/>
        <sz val="15"/>
        <rFont val="Arial"/>
        <family val="2"/>
      </rPr>
      <t>controladora</t>
    </r>
    <r>
      <rPr>
        <sz val="15"/>
        <rFont val="Arial"/>
        <family val="2"/>
      </rPr>
      <t>.</t>
    </r>
  </si>
  <si>
    <t>Inclui os valores do ICMS, IPI, PIS e COFINS incidentes sobre essas receitas, ou seja, corresponde à receita bruta ou faturamento bruto (excluindo-se devoluções e abatimentos).</t>
  </si>
  <si>
    <t xml:space="preserve"> Couro</t>
  </si>
  <si>
    <t xml:space="preserve"> Madeira e celulose</t>
  </si>
  <si>
    <t xml:space="preserve"> Pescados e aquicultura</t>
  </si>
  <si>
    <t xml:space="preserve"> Têxtil</t>
  </si>
  <si>
    <t xml:space="preserve">          (inclui os valores dos impostos - ICMS. IPI, PIS e COFINS)</t>
  </si>
  <si>
    <t>1.1 - Vendas de mercadorias produtos e serviços</t>
  </si>
  <si>
    <t xml:space="preserve">1.2 - Outras receitas </t>
  </si>
  <si>
    <t xml:space="preserve">1.3 - Receitas relativas à construção de ativos próprios </t>
  </si>
  <si>
    <t>(=) 1 - Receitas</t>
  </si>
  <si>
    <t xml:space="preserve">(=) 2 - Insumos adquiridos de terceiros </t>
  </si>
  <si>
    <t>2.1 - Custos dos produtos, das mercadorias e dos serviços vendidos</t>
  </si>
  <si>
    <t>2.2 - Materiais, energia, serviços de terceiros e outros</t>
  </si>
  <si>
    <t>2.3 - Perda / Recuperação de valores ativos</t>
  </si>
  <si>
    <t>2.4 - Outras (especificar)</t>
  </si>
  <si>
    <t>(=) 3 - Valor adicionado bruto (1-2)</t>
  </si>
  <si>
    <t>4 - Depreciação, amortização e exaustão</t>
  </si>
  <si>
    <t>(=) 5 - Valor adicionado líquido produzido pela entidade (3-4)</t>
  </si>
  <si>
    <t>(=) 6 - Valor adicionado recebido em transferência</t>
  </si>
  <si>
    <t>6.1 - Resultado de equivalência patrimonial</t>
  </si>
  <si>
    <t>6.2 - Receitas financeiras</t>
  </si>
  <si>
    <t>6.3 - Outras</t>
  </si>
  <si>
    <t>(=) 7 - Valor adicionado total a distribuir (5+6)</t>
  </si>
  <si>
    <t>(=) 8 - Distribuição do valor adicionado (*)</t>
  </si>
  <si>
    <t>8.1 - Pessoal</t>
  </si>
  <si>
    <t>8.1.1 - Remuneração direta</t>
  </si>
  <si>
    <t>8.1.2 - Benefícios</t>
  </si>
  <si>
    <t>8.1.3 - F.G.T.S.</t>
  </si>
  <si>
    <t>8.2.1 - Federais</t>
  </si>
  <si>
    <t>8.2.2 - Estaduais</t>
  </si>
  <si>
    <t>8.2.3 - Municipais</t>
  </si>
  <si>
    <t>8.2 - Impostos, taxas e contribuições</t>
  </si>
  <si>
    <t>8.3.1 - Juros</t>
  </si>
  <si>
    <t>8.3.2 - Aluguéis</t>
  </si>
  <si>
    <t>8.3.3 - Outras</t>
  </si>
  <si>
    <t>8.3 - Remuneração de capitais de terceiros</t>
  </si>
  <si>
    <t>8.4.1 -  Juros sobre o Capital Próprio</t>
  </si>
  <si>
    <t>8.4.2 - Dividendos</t>
  </si>
  <si>
    <t>8.4.3 - Lucros retidos / Prejuízo do exercício</t>
  </si>
  <si>
    <t xml:space="preserve">CONCEITO DE AGRONEGÓCIO </t>
  </si>
  <si>
    <t xml:space="preserve">   Ajuste Av. Patrimonial</t>
  </si>
  <si>
    <t xml:space="preserve">       Dif. Valor Mercado</t>
  </si>
  <si>
    <t xml:space="preserve">       Outras</t>
  </si>
  <si>
    <t xml:space="preserve">   Ajuste Acum. de conversão</t>
  </si>
  <si>
    <t>Outras Receitas</t>
  </si>
  <si>
    <t>Outras Despesas</t>
  </si>
  <si>
    <t>DEMONSTRAÇÃO DO FLUXO DE CAIXA - MÉTODO INDIRETO</t>
  </si>
  <si>
    <t>Atividades operacionais</t>
  </si>
  <si>
    <t>= C36</t>
  </si>
  <si>
    <t>= C27 x -1</t>
  </si>
  <si>
    <t>Lucro ajustado</t>
  </si>
  <si>
    <t>Atividades de investimentos</t>
  </si>
  <si>
    <t>Aumento de investimentos</t>
  </si>
  <si>
    <t>Aumento do imobilizado</t>
  </si>
  <si>
    <t>Aumento do intangível</t>
  </si>
  <si>
    <t>OR.19</t>
  </si>
  <si>
    <t>OR.21</t>
  </si>
  <si>
    <t>OR.22</t>
  </si>
  <si>
    <t>Atividades de financiamento</t>
  </si>
  <si>
    <t>Aumento de capital</t>
  </si>
  <si>
    <t>Pagamento de dividendos</t>
  </si>
  <si>
    <t>Pagamento de JSCP</t>
  </si>
  <si>
    <t>AP.11</t>
  </si>
  <si>
    <r>
      <t xml:space="preserve">1.2 - Outras receitas </t>
    </r>
    <r>
      <rPr>
        <sz val="15"/>
        <rFont val="Times New Roman"/>
        <family val="1"/>
      </rPr>
      <t>(da mesma forma que o item anterior, inclui os tributos incidentes sobre essas receitas).</t>
    </r>
    <r>
      <rPr>
        <b/>
        <sz val="15"/>
        <rFont val="Times New Roman"/>
        <family val="1"/>
      </rPr>
      <t xml:space="preserve">               </t>
    </r>
  </si>
  <si>
    <t>1.3 - Receitas relativas à construção de ativos próprios</t>
  </si>
  <si>
    <t>Inclui os valores dos componentes que serviram de base para o respectivo registro do ativo construído internamente (materiais diversos, mão-de-obra, impostos, aluguéis e juros), no período da construção.</t>
  </si>
  <si>
    <t xml:space="preserve">2.1 - Custo dos produtos, das mercadorias e dos serviços vendidos </t>
  </si>
  <si>
    <t xml:space="preserve">Inclui os valores das matérias-primas adquiridas junto a terceiros e contidas no custo do produto vendido, das mercadorias e dos serviços vendidos adquiridos de terceiros (não inclui gastos com pessoal próprio). </t>
  </si>
  <si>
    <r>
      <t xml:space="preserve">2.2 - Materiais, energia, serviços de terceiros e outros </t>
    </r>
    <r>
      <rPr>
        <sz val="15"/>
        <rFont val="Times New Roman"/>
        <family val="1"/>
      </rPr>
      <t>(inclui valores relativos às aquisições e pagamentos a terceiros).</t>
    </r>
  </si>
  <si>
    <t>2.3 - Perda/Recuperação de valores ativos</t>
  </si>
  <si>
    <t>Inclui  valores relativos a valor de mercado de estoques, investimentos, etc. (se no período o valor líquido for positivo, deverá ser somado).</t>
  </si>
  <si>
    <r>
      <t xml:space="preserve">4 – DEPRECIAÇÃO, AMORTIZAÇÃO E EXAUSTÃO </t>
    </r>
    <r>
      <rPr>
        <sz val="15"/>
        <rFont val="Times New Roman"/>
        <family val="1"/>
      </rPr>
      <t>(Deve incluir a despesa contabilizada no período).</t>
    </r>
  </si>
  <si>
    <t>O resultado da equivalência pode representar receita ou despesa;  se despesa, deve ser informado entre parênteses.</t>
  </si>
  <si>
    <t xml:space="preserve">6.2 - Receitas financeiras </t>
  </si>
  <si>
    <t>Incluir todas as receitas financeiras, independentemente de sua origem.</t>
  </si>
  <si>
    <t xml:space="preserve">6.3 - Outras </t>
  </si>
  <si>
    <t>Inclui os valores recebidos como dividendos relativos a investimentos avaliados ao custo, aluguéis, direitos de franquia, etc.</t>
  </si>
  <si>
    <t>8 – DISTRIBUIÇÃO DO VALOR ADICIONADO (soma dos itens 8.1 a 8.4)</t>
  </si>
  <si>
    <t>8.1) Pessoal</t>
  </si>
  <si>
    <t xml:space="preserve">8.1.1 - Remuneração direta </t>
  </si>
  <si>
    <t>Inclui os valores relativos a salários, 13º salário, honorários da administração, férias, comissões, horas extras, participação de empregados nos resultados, etc.</t>
  </si>
  <si>
    <t>Neste item devem ser incluídos os valores relativos a assistência médica, alimentação, transporte, planos de aposentadoria, etc.</t>
  </si>
  <si>
    <t>8.3) Remuneração de capitais de terceiros</t>
  </si>
  <si>
    <t xml:space="preserve">8.3.1 - Juros </t>
  </si>
  <si>
    <t>Inclui os aluguéis (inclusive as despesas com arrendamento operacional) pagos ou creditados a terceiros, inclusive os acrescidos aos ativos.</t>
  </si>
  <si>
    <t>8.4) Remuneração de Capitais Próprios</t>
  </si>
  <si>
    <t>8.4.1 - Juros sobre o Capital Próprio</t>
  </si>
  <si>
    <t>8.4.3 - Lucros retidos/Prejuízo do exercício</t>
  </si>
  <si>
    <t>Devem ser incluídos os lucros do período destinados às reservas de lucros e eventuais parcelas ainda sem destinação específica; nos casos de prejuízo, esse valor deve ser informado entre parênteses.</t>
  </si>
  <si>
    <t>DFC</t>
  </si>
  <si>
    <t xml:space="preserve">2.4 - Outras (especificar) ==&gt; </t>
  </si>
  <si>
    <t>Total Geral</t>
  </si>
  <si>
    <t>aj_ac_co</t>
  </si>
  <si>
    <t>aj_av_pl</t>
  </si>
  <si>
    <t>dif_v_mer</t>
  </si>
  <si>
    <t>out_aj_av</t>
  </si>
  <si>
    <t>out_rec</t>
  </si>
  <si>
    <t>out_desp</t>
  </si>
  <si>
    <t>out_aj</t>
  </si>
  <si>
    <t>ll_aj</t>
  </si>
  <si>
    <t>var_ac</t>
  </si>
  <si>
    <t>var_rlp</t>
  </si>
  <si>
    <t>var_pc</t>
  </si>
  <si>
    <t>var_pnc</t>
  </si>
  <si>
    <t>aq_inv</t>
  </si>
  <si>
    <t>aum_imob</t>
  </si>
  <si>
    <t>aum_int</t>
  </si>
  <si>
    <t>ven_perm</t>
  </si>
  <si>
    <t>out_inv</t>
  </si>
  <si>
    <t>aum_cap</t>
  </si>
  <si>
    <t>pagto_div</t>
  </si>
  <si>
    <t>pagto_jscp</t>
  </si>
  <si>
    <t>pg_div_jsc</t>
  </si>
  <si>
    <t>out_finan</t>
  </si>
  <si>
    <t>var_disp</t>
  </si>
  <si>
    <t>si</t>
  </si>
  <si>
    <t>outrec_dva</t>
  </si>
  <si>
    <t>recpro_dva</t>
  </si>
  <si>
    <t>outval_dva</t>
  </si>
  <si>
    <t>pess1_dva</t>
  </si>
  <si>
    <t>pess2_dva</t>
  </si>
  <si>
    <t>pess3_dva</t>
  </si>
  <si>
    <t>imp1_dva</t>
  </si>
  <si>
    <t>imp2_dva</t>
  </si>
  <si>
    <t>imp3_dva</t>
  </si>
  <si>
    <t>alug1_dva</t>
  </si>
  <si>
    <t>alug2_dva</t>
  </si>
  <si>
    <t>alug3_dva</t>
  </si>
  <si>
    <t>jcap1_dva</t>
  </si>
  <si>
    <t>jcap2_dva</t>
  </si>
  <si>
    <t>(=) Ativo não-circulante</t>
  </si>
  <si>
    <t>(=) Passivo não-circulante</t>
  </si>
  <si>
    <t>Ajustes do resultado</t>
  </si>
  <si>
    <t xml:space="preserve">     Depreciação e amortização</t>
  </si>
  <si>
    <t xml:space="preserve">     Resultado de equiv. Patrimonial</t>
  </si>
  <si>
    <t xml:space="preserve">     Outros ajustes do lucro</t>
  </si>
  <si>
    <t>Variação do caixa e equivalentes ao caixa</t>
  </si>
  <si>
    <t>Saldo inicial - do caixa e equivalentes ao caixa</t>
  </si>
  <si>
    <t>Saldo final - do caixa e equivalentes ao caixa</t>
  </si>
  <si>
    <t>Ativo não-circulante</t>
  </si>
  <si>
    <t>Lucros Acumulados</t>
  </si>
  <si>
    <r>
      <t xml:space="preserve">No caso da resposta </t>
    </r>
    <r>
      <rPr>
        <b/>
        <sz val="13"/>
        <rFont val="Arial"/>
        <family val="2"/>
      </rPr>
      <t>SIM</t>
    </r>
    <r>
      <rPr>
        <sz val="13"/>
        <rFont val="Arial"/>
        <family val="2"/>
      </rPr>
      <t xml:space="preserve">, escolha o setor de atuação no </t>
    </r>
    <r>
      <rPr>
        <b/>
        <sz val="13"/>
        <rFont val="Arial"/>
        <family val="2"/>
      </rPr>
      <t xml:space="preserve">Agronegócio </t>
    </r>
  </si>
  <si>
    <t>(Considerar somente o principal)</t>
  </si>
  <si>
    <t>De acordo com o conceito acima, você entende que sua empresa pertence ao Agronegócio  ?</t>
  </si>
  <si>
    <t>1 - RECEITAS (soma dos itens 1.1 a 1.4)</t>
  </si>
  <si>
    <t>6 - VALOR ADICIONADO RECEBIDO EM TRANSFERÊNCIA  (soma dos itens 6.1 e 6.3)</t>
  </si>
  <si>
    <t xml:space="preserve">8.1.3 - F.G.T.S </t>
  </si>
  <si>
    <t>Inclui valores devidos aos empregados e que são depositados em conta vinculada.</t>
  </si>
  <si>
    <t>8.2) Impostos, taxas e contribuições</t>
  </si>
  <si>
    <t>Além das contribuições devidas aos INSS (incluídos aqui os valores do Seguro de Acidentes de Trabalho) que sejam ônus do empregador, Imposto de Renda da Pessoa Jurídica, Contribuição Social Sobre o Lucro e todos os demais impostos, taxas e contribuições devem ser aqui incluídos. Os valores relativos aos impostos compensáveis, tais como ICMS, IPI, PIS e COFINS devem ser considerados como os valores devidos ou já recolhidos aos cofres públicos, representando a diferença entre os impostos incidentes sobre as vendas e os considerados dentro do item 2, "Insumos adquiridos de terceiros".</t>
  </si>
  <si>
    <t>Inclui os tributos devidos à União, inclusive aqueles que são repassados no todo ou em parte aos Estados, Municípios, Autarquias, etc., tais como: IRPJ, CSSL, IPI, CIDE, PIS, COFINS. Inclui também a contribuição sindical patronal.</t>
  </si>
  <si>
    <t>Inclui os tributos devidos aos Estados, inclusive aqueles que são repassados no todo ou em parte aos Municípios, Autarquias etc., tais como o ICMS e o IPVA.</t>
  </si>
  <si>
    <t>Inclui os tributos devidos aos Municípios, inclusive aqueles que são repassados no todo ou em parte às Autarquias, ou quaisquer outras entidades, tais como o ISS e o IPTU.</t>
  </si>
  <si>
    <t>Incluir apenas os valores distribuídos com base no resultado do próprio exercício, desconsiderando-se os dividendos distribuídos com base em lucros acumulados de exercícios anteriores, uma vez que já foram tratados como "lucros retidos" no período em que foram gerados.</t>
  </si>
  <si>
    <t>acoes_pl</t>
  </si>
  <si>
    <t>prov_per</t>
  </si>
  <si>
    <t>8.4 - Remuneração de Capitais Próprios</t>
  </si>
  <si>
    <t>Inclui as despesas financeiras, inclusive as variações cambiais passivas, relativas a quaisquer tipos de empréstimos e financiamentos junto a instituições financeiras, empresas do grupo ou outras formas de obtenção de recursos. Inclui os valores que tenham sido capitalizados no período.</t>
  </si>
  <si>
    <t>Assessoria de imprensa</t>
  </si>
  <si>
    <t>e-mail da Assessoria de imprensa</t>
  </si>
  <si>
    <t>Telefone da Assessoria de imprensa</t>
  </si>
  <si>
    <t>SOCIEDADES LIMITADAS</t>
  </si>
  <si>
    <t xml:space="preserve">1.4 - Perdas estimadas c/créditos de liquid. duvidosa - Reversão / (Constituição) </t>
  </si>
  <si>
    <t>1.4 - Perdas estimadas com créditos de liquidação duvidosa – Reversão / (Constituição)</t>
  </si>
  <si>
    <r>
      <t xml:space="preserve">Inclui outras remunerações que configurem transferência de riqueza a terceiros, mesmo que originadas em capital intelectual, tais como </t>
    </r>
    <r>
      <rPr>
        <i/>
        <sz val="15"/>
        <rFont val="Times New Roman"/>
        <family val="1"/>
      </rPr>
      <t>royalties</t>
    </r>
    <r>
      <rPr>
        <sz val="15"/>
        <rFont val="Times New Roman"/>
        <family val="1"/>
      </rPr>
      <t>,    franquia, direitos autorais, etc.</t>
    </r>
  </si>
  <si>
    <t>Inclui os valores pagos ou creditados  aos acionistas.  Os juros  sobre o  capital próprio  contabilizados como reserva devem constar no item Lucros Retidos.</t>
  </si>
  <si>
    <t>ati_ven_ac</t>
  </si>
  <si>
    <t xml:space="preserve">   Ativos disponíveis para venda</t>
  </si>
  <si>
    <t xml:space="preserve">   Dividendo Proposto</t>
  </si>
  <si>
    <t>div_pagar</t>
  </si>
  <si>
    <t xml:space="preserve">FORMA DE TRIBUTAÇÃO: </t>
  </si>
  <si>
    <t>O</t>
  </si>
  <si>
    <t>Despesas de Vendas</t>
  </si>
  <si>
    <t>Despesas Gerais e Administrativas</t>
  </si>
  <si>
    <t>Resultado de Equivalência Patrimonial</t>
  </si>
  <si>
    <t>Receita financeira</t>
  </si>
  <si>
    <t>Despesa financeira</t>
  </si>
  <si>
    <t>Variações com reflexos na atividade operacional</t>
  </si>
  <si>
    <t xml:space="preserve">     no ativo circulante</t>
  </si>
  <si>
    <t xml:space="preserve">     no ativo não-circulante</t>
  </si>
  <si>
    <t xml:space="preserve">     no passivo circulante</t>
  </si>
  <si>
    <t xml:space="preserve">     no passivo não-circulante</t>
  </si>
  <si>
    <t xml:space="preserve">     Outros</t>
  </si>
  <si>
    <t>RECEITA LÍQUIDA</t>
  </si>
  <si>
    <t>RECEITA LÍQUIDA E SALÁRIOS + ENCARGOS SOCIAIS.</t>
  </si>
  <si>
    <t>Obs.: (*) Considerar como encargos sociais apenas os proporcionais ao salário; não devem ser incluídas despesas com alimentação, assistência médica, transporte, etc.</t>
  </si>
  <si>
    <t xml:space="preserve">   Ativo Biológico</t>
  </si>
  <si>
    <t>ativo_bio</t>
  </si>
  <si>
    <t>amor_bio</t>
  </si>
  <si>
    <t>Receita líquida</t>
  </si>
  <si>
    <t>ANO DE INÍCIO DAS OPERAÇÕES DA EMPRESA NO BRASIL:</t>
  </si>
  <si>
    <t>IMOBILIZADO</t>
  </si>
  <si>
    <t>INTANGÍVEL</t>
  </si>
  <si>
    <t xml:space="preserve">SALDO ANTERIOR </t>
  </si>
  <si>
    <t>cod_emp</t>
  </si>
  <si>
    <t>dt_receb</t>
  </si>
  <si>
    <t>NO EXERCÍCIO SOCIAL</t>
  </si>
  <si>
    <r>
      <t>Salários + Encargos Sociais n</t>
    </r>
    <r>
      <rPr>
        <b/>
        <u/>
        <sz val="14"/>
        <rFont val="Arial"/>
        <family val="2"/>
      </rPr>
      <t xml:space="preserve">o exercício social  </t>
    </r>
    <r>
      <rPr>
        <b/>
        <sz val="14"/>
        <rFont val="Arial"/>
        <family val="2"/>
      </rPr>
      <t>(*)</t>
    </r>
  </si>
  <si>
    <t>OS VALORES ACIMA DEVERÃO SER COM BASE NO EXERCÍCIO SOCIAL</t>
  </si>
  <si>
    <t>(+) AQUISIÇÕES</t>
  </si>
  <si>
    <t xml:space="preserve">(-) DESPESA DEPRECIAÇÃO/AMORT. </t>
  </si>
  <si>
    <t xml:space="preserve">(-) CUSTO CONTÁBIL DAS BAIXAS </t>
  </si>
  <si>
    <t>SALDO FINAL</t>
  </si>
  <si>
    <t xml:space="preserve">   (-) Prejuízos acumulados</t>
  </si>
  <si>
    <t xml:space="preserve">   (-) Ações em tesouraria</t>
  </si>
  <si>
    <t>Resultado das operações descontinuadas</t>
  </si>
  <si>
    <t>res_des</t>
  </si>
  <si>
    <t>Q</t>
  </si>
  <si>
    <t>INVESTIMENTOS</t>
  </si>
  <si>
    <t>em R$ mil</t>
  </si>
  <si>
    <t>- Orçamento total do empreendimento até a sua conclusão</t>
  </si>
  <si>
    <t>% capital próprio</t>
  </si>
  <si>
    <t>% capital de terceiros</t>
  </si>
  <si>
    <t>- Origem dos recursos (% de capital próprio e de capital de terceiros) do investimento</t>
  </si>
  <si>
    <r>
      <t xml:space="preserve">MOVIMENTAÇÃO NO EXERCÍCIO SOCIAL </t>
    </r>
    <r>
      <rPr>
        <sz val="12"/>
        <rFont val="Arial"/>
        <family val="2"/>
      </rPr>
      <t>(EM MILHARES DE REAIS)</t>
    </r>
  </si>
  <si>
    <t>em milhares de reais - com base no exercício social</t>
  </si>
  <si>
    <r>
      <t xml:space="preserve">- Descrição desse investimento: o que é, objetivos, onde se localiza (cidade/estado), quando começou (mês/ano) e deve terminar etc </t>
    </r>
    <r>
      <rPr>
        <b/>
        <sz val="13"/>
        <rFont val="Arial"/>
        <family val="2"/>
      </rPr>
      <t>(1.000 caracteres)</t>
    </r>
  </si>
  <si>
    <t>Para que nosso compromisso de manutenção do rigor técnico, aliado à extrema competência jornalística da Revista Exame, possa ter seus objetivos alcançados, mais uma vez solicitamos sua imprescindível colaboração inclusive  nos enviando juntamente com o questionário suas Demonstrações Contábeis (B.P., DRE, DMPL, DFC, DVA e  NE)  e Parecer do Auditor.</t>
  </si>
  <si>
    <t>P</t>
  </si>
  <si>
    <t xml:space="preserve">   (-) Perdas estimadas</t>
  </si>
  <si>
    <t>IR / CS Corrente</t>
  </si>
  <si>
    <t>IR / CS Diferido</t>
  </si>
  <si>
    <t>ir_cs_atu1</t>
  </si>
  <si>
    <t>ir_cs_atu2</t>
  </si>
  <si>
    <t>Variação do valor justo</t>
  </si>
  <si>
    <t>var_jus</t>
  </si>
  <si>
    <t>R</t>
  </si>
  <si>
    <t>DIVULGAÇÃO DAS DEMONSTRAÇÕES CONTÁBEIS</t>
  </si>
  <si>
    <t>As Demonstrações contábeis são disponibilizadas no site da empresa?</t>
  </si>
  <si>
    <t>site</t>
  </si>
  <si>
    <t/>
  </si>
  <si>
    <t>tot_erros</t>
  </si>
  <si>
    <t>INCORPORAÇÃO / CISÃO / OUTROS</t>
  </si>
  <si>
    <t xml:space="preserve">Em caso afirmativo, qual o link: </t>
  </si>
  <si>
    <r>
      <t xml:space="preserve">A empresa é uma Companhia </t>
    </r>
    <r>
      <rPr>
        <b/>
        <u/>
        <sz val="12"/>
        <color rgb="FFFF0000"/>
        <rFont val="Arial"/>
        <family val="2"/>
      </rPr>
      <t>Aberta</t>
    </r>
    <r>
      <rPr>
        <b/>
        <sz val="12"/>
        <rFont val="Arial"/>
        <family val="2"/>
      </rPr>
      <t>?</t>
    </r>
  </si>
  <si>
    <t xml:space="preserve">  SIM</t>
  </si>
  <si>
    <t xml:space="preserve">JUROS SOBRE CAPITAL PRÓPRIO - ( JCP )                                           </t>
  </si>
  <si>
    <t>c) Sua empresa tem utilizado o limite legal (50% do lucro do exercício ou lucros acumulados) para pagar os JCP?</t>
  </si>
  <si>
    <t>d) Sua empresa tem compensado os valores pagos a título de JCP com dividendos?</t>
  </si>
  <si>
    <t>e) Sua empresa entende que tem vantanges fiscais por pagar JCP?</t>
  </si>
  <si>
    <t>Atenciosamente, 
A Coordenação.</t>
  </si>
  <si>
    <t>setor_emp</t>
  </si>
  <si>
    <t>compara_setor_emp</t>
  </si>
  <si>
    <t>setor_agro</t>
  </si>
  <si>
    <t>compara_setor_agro</t>
  </si>
  <si>
    <t>c_aci_atu</t>
  </si>
  <si>
    <t>compara_c_aci_atu</t>
  </si>
  <si>
    <t>cid_sede</t>
  </si>
  <si>
    <t>compara_cid_sede</t>
  </si>
  <si>
    <t>sede_emp</t>
  </si>
  <si>
    <t>compara_sede_emp</t>
  </si>
  <si>
    <t>empreg_ant</t>
  </si>
  <si>
    <t>compara_empreg_ant</t>
  </si>
  <si>
    <t>empreg_atu</t>
  </si>
  <si>
    <t>sal_cm</t>
  </si>
  <si>
    <t>Se o número de empregados for zero favor escrever "Zero" no ano correspondente.</t>
  </si>
  <si>
    <t>Se o valor de Salários + Encargos Sociais for zero favor escrever "Zero" no respectivo campo.</t>
  </si>
  <si>
    <t>Quest. em Branco</t>
  </si>
  <si>
    <t xml:space="preserve"> Atacado e comércio exterior</t>
  </si>
  <si>
    <t xml:space="preserve"> Genética, tecnol. e pesquisa</t>
  </si>
  <si>
    <t xml:space="preserve"> Máquinas, equip. e ferram.</t>
  </si>
  <si>
    <t xml:space="preserve"> Óleos, farinhas e conservas</t>
  </si>
  <si>
    <t xml:space="preserve"> Revenda de máquinas e insumos</t>
  </si>
  <si>
    <t>QUESTIONÁRIO EM BRANCO</t>
  </si>
  <si>
    <t xml:space="preserve"> Infraestrutura</t>
  </si>
  <si>
    <t xml:space="preserve"> Serviços de Saúde</t>
  </si>
  <si>
    <t xml:space="preserve"> Autoindústria</t>
  </si>
  <si>
    <t>part_luc</t>
  </si>
  <si>
    <t>Outros Resultados Abrangentes</t>
  </si>
  <si>
    <t>out_ab_mpl</t>
  </si>
  <si>
    <t>Aumento do Ativo Biológico</t>
  </si>
  <si>
    <t>Venda (Inv., imob, intang.e At. Biol.)</t>
  </si>
  <si>
    <t>Dividendos Recebidos</t>
  </si>
  <si>
    <t>div_receb</t>
  </si>
  <si>
    <t>aum_bio</t>
  </si>
  <si>
    <t>de 2017</t>
  </si>
  <si>
    <r>
      <t xml:space="preserve">MERCADO EXTERNO </t>
    </r>
    <r>
      <rPr>
        <b/>
        <sz val="10"/>
        <rFont val="Arial"/>
        <family val="2"/>
      </rPr>
      <t>(exportação)</t>
    </r>
  </si>
  <si>
    <r>
      <t>REF.</t>
    </r>
    <r>
      <rPr>
        <b/>
        <u/>
        <sz val="20"/>
        <rFont val="Arial"/>
        <family val="2"/>
      </rPr>
      <t xml:space="preserve"> MELHORES E MAIORES - 2019</t>
    </r>
  </si>
  <si>
    <t>Para a edição de 2019, continuamos a solicitar de V. Sa., tal como em anos anteriores, as informações sobre: número de empregados,  receita  líquida  (mercado  interno  e  mercado externo),   salários  mais encargos sociais, além de alguns dados a respeito do pagamento ou não de juros sobre o capital próprio e efeitos da extinção da correção monetária, bem como sobre demonstração do valor adicionado - DVA.</t>
  </si>
  <si>
    <t>Se sim, negociou ações na bolsa em 2018 ?</t>
  </si>
  <si>
    <t>de 2018</t>
  </si>
  <si>
    <r>
      <t xml:space="preserve">Se sua empresa tivesse contabilizado a correção monetária do balanço nos últimos anos, conforme estabelecido na legislação anterior, quais seriam seus efeitos apenas referentes ao exercício 2018 (Lei. 6.404/76)?
</t>
    </r>
    <r>
      <rPr>
        <b/>
        <sz val="12"/>
        <color indexed="10"/>
        <rFont val="Arial"/>
        <family val="2"/>
      </rPr>
      <t>Caso o balanço seja publicado pela Correção Monetária Integral o preenchimento deste campo está dispensado.</t>
    </r>
    <r>
      <rPr>
        <b/>
        <sz val="12"/>
        <rFont val="Arial"/>
        <family val="2"/>
      </rPr>
      <t xml:space="preserve">
</t>
    </r>
  </si>
  <si>
    <r>
      <t xml:space="preserve">VALORES NOMINAIS             </t>
    </r>
    <r>
      <rPr>
        <b/>
        <sz val="12"/>
        <color indexed="10"/>
        <rFont val="Arial"/>
        <family val="2"/>
      </rPr>
      <t>2018</t>
    </r>
  </si>
  <si>
    <t>- Qual é a previsão de investimento da empresa no imobilizado de 2019 a 2022</t>
  </si>
  <si>
    <t>- Qual foi o principal investimento da empresa em 2018</t>
  </si>
  <si>
    <t>INFORMAÇÕES PARA AGRONEGÓCIO – 2019</t>
  </si>
  <si>
    <t>Uma vez mais EXAME está começando a preparar a edição de MELHORES E MAIORES.  A responsabilidade técnica da edição continuará sob a responsabilidade dos  pesquisadores da FIPECAFI - Fundação Instituto de Pesquisas Contábeis, Atuariais e Financeiras, Órgão de Apoio Institucional do Departamento de Contabilidade e Atuária da Faculdade de Economia, Administração e Contabilidade e Atuária da Universidade de São Paulo, “campus” da Capital.</t>
  </si>
  <si>
    <t>Agradecemos seu empenho na resposta e fazemos votos de encontrá-lo na premiação.</t>
  </si>
  <si>
    <t>MELHORES E MAIORES – 2019 - REVISTA EXAME – EDITORA ABRIL</t>
  </si>
  <si>
    <r>
      <rPr>
        <b/>
        <sz val="15"/>
        <color rgb="FFFF0000"/>
        <rFont val="Arial"/>
        <family val="2"/>
      </rPr>
      <t>FAVOR RESPONDER ATÉ 24 DE ABRIL DE 2019</t>
    </r>
    <r>
      <rPr>
        <b/>
        <sz val="15"/>
        <rFont val="Arial"/>
        <family val="2"/>
      </rPr>
      <t xml:space="preserve"> para: mmexame@fipecafi.org</t>
    </r>
  </si>
  <si>
    <t xml:space="preserve">ou para: Depto. de Contabilidade e Atuária - FEA/USP - A/C - Prof. Ariovaldo dos Santos  </t>
  </si>
  <si>
    <t xml:space="preserve">Av. Prof. Luciano Gualberto, 908 - FEA 3 - Cidade Universitária - Butantã </t>
  </si>
  <si>
    <t xml:space="preserve">CEP. 05508-010 - São Paulo - SP -  FONE / FAX: (11) 3816-2453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</si>
</sst>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quot;.&quot;###&quot;/&quot;####\-##"/>
    <numFmt numFmtId="165" formatCode="#,###,###,###"/>
    <numFmt numFmtId="166" formatCode="d\ &quot;de&quot;\ mmmm\ &quot;de&quot;\ yyyy"/>
    <numFmt numFmtId="167" formatCode="00&quot;.&quot;000&quot;.&quot;000&quot;/&quot;0000\-00"/>
    <numFmt numFmtId="168" formatCode="00000\-000"/>
    <numFmt numFmtId="169" formatCode="####"/>
    <numFmt numFmtId="170" formatCode="#,###,###,###.00"/>
  </numFmts>
  <fonts count="71" x14ac:knownFonts="1">
    <font>
      <sz val="10"/>
      <name val="Arial"/>
    </font>
    <font>
      <sz val="10"/>
      <name val="Arial"/>
      <family val="2"/>
    </font>
    <font>
      <b/>
      <sz val="20"/>
      <name val="Arial"/>
      <family val="2"/>
    </font>
    <font>
      <b/>
      <sz val="18"/>
      <name val="Arial"/>
      <family val="2"/>
    </font>
    <font>
      <sz val="10"/>
      <name val="Arial"/>
      <family val="2"/>
    </font>
    <font>
      <sz val="12"/>
      <name val="Arial"/>
      <family val="2"/>
    </font>
    <font>
      <b/>
      <sz val="10"/>
      <name val="Arial"/>
      <family val="2"/>
    </font>
    <font>
      <b/>
      <sz val="11"/>
      <name val="Arial"/>
      <family val="2"/>
    </font>
    <font>
      <b/>
      <sz val="12"/>
      <color indexed="10"/>
      <name val="Arial"/>
      <family val="2"/>
    </font>
    <font>
      <b/>
      <sz val="12"/>
      <name val="Arial"/>
      <family val="2"/>
    </font>
    <font>
      <u/>
      <sz val="12"/>
      <color indexed="81"/>
      <name val="Tahoma"/>
      <family val="2"/>
    </font>
    <font>
      <sz val="12"/>
      <color indexed="81"/>
      <name val="Tahoma"/>
      <family val="2"/>
    </font>
    <font>
      <u/>
      <sz val="10"/>
      <color indexed="12"/>
      <name val="Arial"/>
      <family val="2"/>
    </font>
    <font>
      <b/>
      <u/>
      <sz val="12"/>
      <color indexed="81"/>
      <name val="Tahoma"/>
      <family val="2"/>
    </font>
    <font>
      <b/>
      <sz val="12"/>
      <color indexed="81"/>
      <name val="Tahoma"/>
      <family val="2"/>
    </font>
    <font>
      <sz val="11"/>
      <name val="Arial"/>
      <family val="2"/>
    </font>
    <font>
      <sz val="13"/>
      <name val="Arial"/>
      <family val="2"/>
    </font>
    <font>
      <sz val="10"/>
      <color indexed="13"/>
      <name val="Arial"/>
      <family val="2"/>
    </font>
    <font>
      <b/>
      <sz val="13"/>
      <name val="Arial"/>
      <family val="2"/>
    </font>
    <font>
      <b/>
      <sz val="14"/>
      <name val="Arial"/>
      <family val="2"/>
    </font>
    <font>
      <b/>
      <u/>
      <sz val="14"/>
      <color indexed="10"/>
      <name val="Arial"/>
      <family val="2"/>
    </font>
    <font>
      <b/>
      <sz val="15"/>
      <name val="Arial"/>
      <family val="2"/>
    </font>
    <font>
      <sz val="15"/>
      <name val="Arial"/>
      <family val="2"/>
    </font>
    <font>
      <b/>
      <sz val="15"/>
      <color indexed="10"/>
      <name val="Arial"/>
      <family val="2"/>
    </font>
    <font>
      <b/>
      <sz val="10"/>
      <color indexed="10"/>
      <name val="Arial"/>
      <family val="2"/>
    </font>
    <font>
      <b/>
      <u/>
      <sz val="12"/>
      <color indexed="10"/>
      <name val="Arial"/>
      <family val="2"/>
    </font>
    <font>
      <sz val="14"/>
      <name val="Arial"/>
      <family val="2"/>
    </font>
    <font>
      <b/>
      <sz val="12"/>
      <name val="Times New Roman"/>
      <family val="1"/>
    </font>
    <font>
      <b/>
      <sz val="13"/>
      <color indexed="10"/>
      <name val="Arial"/>
      <family val="2"/>
    </font>
    <font>
      <b/>
      <sz val="24"/>
      <name val="Arial"/>
      <family val="2"/>
    </font>
    <font>
      <sz val="20"/>
      <name val="Arial"/>
      <family val="2"/>
    </font>
    <font>
      <b/>
      <u/>
      <sz val="20"/>
      <name val="Arial"/>
      <family val="2"/>
    </font>
    <font>
      <b/>
      <sz val="35"/>
      <name val="Arial"/>
      <family val="2"/>
    </font>
    <font>
      <b/>
      <sz val="30"/>
      <name val="Arial"/>
      <family val="2"/>
    </font>
    <font>
      <sz val="13"/>
      <name val="Wingdings"/>
      <charset val="2"/>
    </font>
    <font>
      <sz val="13"/>
      <color indexed="10"/>
      <name val="Arial"/>
      <family val="2"/>
    </font>
    <font>
      <sz val="12"/>
      <color indexed="10"/>
      <name val="Arial"/>
      <family val="2"/>
    </font>
    <font>
      <b/>
      <sz val="25"/>
      <name val="Arial"/>
      <family val="2"/>
    </font>
    <font>
      <b/>
      <u/>
      <sz val="15"/>
      <name val="Arial"/>
      <family val="2"/>
    </font>
    <font>
      <b/>
      <sz val="15"/>
      <name val="Times New Roman"/>
      <family val="1"/>
    </font>
    <font>
      <sz val="15"/>
      <name val="Times New Roman"/>
      <family val="1"/>
    </font>
    <font>
      <b/>
      <u/>
      <sz val="10"/>
      <color indexed="8"/>
      <name val="Arial"/>
      <family val="2"/>
    </font>
    <font>
      <sz val="10"/>
      <color indexed="8"/>
      <name val="Arial"/>
      <family val="2"/>
    </font>
    <font>
      <b/>
      <sz val="10"/>
      <color indexed="8"/>
      <name val="Arial"/>
      <family val="2"/>
    </font>
    <font>
      <b/>
      <sz val="8"/>
      <color indexed="81"/>
      <name val="Tahoma"/>
      <family val="2"/>
    </font>
    <font>
      <b/>
      <u/>
      <sz val="10"/>
      <color indexed="10"/>
      <name val="Arial"/>
      <family val="2"/>
    </font>
    <font>
      <sz val="10"/>
      <color indexed="9"/>
      <name val="Arial"/>
      <family val="2"/>
    </font>
    <font>
      <b/>
      <sz val="9"/>
      <name val="Arial"/>
      <family val="2"/>
    </font>
    <font>
      <sz val="8"/>
      <color indexed="81"/>
      <name val="Tahoma"/>
      <family val="2"/>
    </font>
    <font>
      <u/>
      <sz val="15"/>
      <color indexed="12"/>
      <name val="Arial"/>
      <family val="2"/>
    </font>
    <font>
      <sz val="13"/>
      <name val="Times New Roman"/>
      <family val="1"/>
    </font>
    <font>
      <sz val="17"/>
      <name val="Arial"/>
      <family val="2"/>
    </font>
    <font>
      <b/>
      <sz val="17"/>
      <name val="Arial"/>
      <family val="2"/>
    </font>
    <font>
      <sz val="19"/>
      <name val="Arial"/>
      <family val="2"/>
    </font>
    <font>
      <b/>
      <sz val="14"/>
      <color indexed="81"/>
      <name val="Tahoma"/>
      <family val="2"/>
    </font>
    <font>
      <sz val="14"/>
      <color indexed="81"/>
      <name val="Tahoma"/>
      <family val="2"/>
    </font>
    <font>
      <b/>
      <sz val="10"/>
      <name val="Arial"/>
      <family val="2"/>
    </font>
    <font>
      <i/>
      <sz val="15"/>
      <name val="Times New Roman"/>
      <family val="1"/>
    </font>
    <font>
      <sz val="8"/>
      <name val="Arial"/>
      <family val="2"/>
    </font>
    <font>
      <b/>
      <u/>
      <sz val="16"/>
      <name val="Arial"/>
      <family val="2"/>
    </font>
    <font>
      <b/>
      <u/>
      <sz val="15"/>
      <name val="Times New Roman"/>
      <family val="1"/>
    </font>
    <font>
      <b/>
      <u/>
      <sz val="10"/>
      <name val="Arial"/>
      <family val="2"/>
    </font>
    <font>
      <b/>
      <u/>
      <sz val="14"/>
      <name val="Arial"/>
      <family val="2"/>
    </font>
    <font>
      <b/>
      <sz val="14"/>
      <color indexed="10"/>
      <name val="Arial"/>
      <family val="2"/>
    </font>
    <font>
      <b/>
      <u/>
      <sz val="12"/>
      <name val="Arial"/>
      <family val="2"/>
    </font>
    <font>
      <b/>
      <u/>
      <sz val="12"/>
      <color rgb="FFFF0000"/>
      <name val="Arial"/>
      <family val="2"/>
    </font>
    <font>
      <b/>
      <sz val="12"/>
      <color rgb="FFFF0000"/>
      <name val="Arial"/>
      <family val="2"/>
    </font>
    <font>
      <b/>
      <sz val="9"/>
      <color indexed="81"/>
      <name val="Tahoma"/>
      <family val="2"/>
    </font>
    <font>
      <sz val="9"/>
      <color indexed="81"/>
      <name val="Tahoma"/>
      <family val="2"/>
    </font>
    <font>
      <b/>
      <sz val="9"/>
      <color rgb="FFFF0000"/>
      <name val="Arial"/>
      <family val="2"/>
    </font>
    <font>
      <b/>
      <sz val="15"/>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diagonalDown="1">
      <left/>
      <right/>
      <top/>
      <bottom/>
      <diagonal style="thin">
        <color indexed="64"/>
      </diagonal>
    </border>
    <border diagonalDown="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diagonalDown="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dotted">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2">
    <xf numFmtId="0" fontId="0" fillId="0" borderId="0"/>
    <xf numFmtId="0" fontId="12" fillId="0" borderId="0" applyNumberFormat="0" applyFill="0" applyBorder="0" applyAlignment="0" applyProtection="0">
      <alignment vertical="top"/>
      <protection locked="0"/>
    </xf>
  </cellStyleXfs>
  <cellXfs count="787">
    <xf numFmtId="0" fontId="0" fillId="0" borderId="0" xfId="0"/>
    <xf numFmtId="0" fontId="0" fillId="0" borderId="0" xfId="0" applyProtection="1">
      <protection hidden="1"/>
    </xf>
    <xf numFmtId="0" fontId="4" fillId="2" borderId="1" xfId="0" applyFont="1" applyFill="1" applyBorder="1" applyProtection="1">
      <protection hidden="1"/>
    </xf>
    <xf numFmtId="0" fontId="4" fillId="2" borderId="2" xfId="0" applyFont="1" applyFill="1" applyBorder="1" applyProtection="1">
      <protection hidden="1"/>
    </xf>
    <xf numFmtId="0" fontId="9" fillId="2" borderId="2" xfId="0" applyFont="1" applyFill="1" applyBorder="1" applyProtection="1">
      <protection hidden="1"/>
    </xf>
    <xf numFmtId="0" fontId="4" fillId="2" borderId="3" xfId="0" applyFont="1" applyFill="1" applyBorder="1" applyProtection="1">
      <protection hidden="1"/>
    </xf>
    <xf numFmtId="0" fontId="4" fillId="2" borderId="4" xfId="0" applyFont="1" applyFill="1" applyBorder="1" applyProtection="1">
      <protection hidden="1"/>
    </xf>
    <xf numFmtId="0" fontId="6" fillId="2" borderId="5" xfId="0" applyFont="1" applyFill="1" applyBorder="1" applyAlignment="1" applyProtection="1">
      <alignment horizontal="center" vertical="center"/>
      <protection hidden="1"/>
    </xf>
    <xf numFmtId="0" fontId="6" fillId="2" borderId="4" xfId="0" applyFont="1" applyFill="1" applyBorder="1" applyAlignment="1" applyProtection="1">
      <alignment horizontal="center"/>
      <protection hidden="1"/>
    </xf>
    <xf numFmtId="0" fontId="9" fillId="2" borderId="0" xfId="0" applyFont="1" applyFill="1" applyBorder="1" applyAlignment="1" applyProtection="1">
      <alignment vertical="center"/>
      <protection hidden="1"/>
    </xf>
    <xf numFmtId="0" fontId="9" fillId="2" borderId="0" xfId="0" applyFont="1" applyFill="1" applyBorder="1" applyProtection="1">
      <protection hidden="1"/>
    </xf>
    <xf numFmtId="0" fontId="4" fillId="2" borderId="0" xfId="0" applyFont="1" applyFill="1" applyBorder="1" applyProtection="1">
      <protection hidden="1"/>
    </xf>
    <xf numFmtId="0" fontId="4" fillId="2" borderId="6" xfId="0" applyFont="1" applyFill="1" applyBorder="1" applyProtection="1">
      <protection hidden="1"/>
    </xf>
    <xf numFmtId="0" fontId="5" fillId="2" borderId="4" xfId="0" quotePrefix="1" applyFont="1" applyFill="1" applyBorder="1" applyAlignment="1" applyProtection="1">
      <alignment horizontal="left"/>
      <protection hidden="1"/>
    </xf>
    <xf numFmtId="0" fontId="5" fillId="2" borderId="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6" fillId="2" borderId="0" xfId="0" applyFont="1" applyFill="1" applyBorder="1" applyAlignment="1" applyProtection="1">
      <alignment horizontal="center"/>
      <protection hidden="1"/>
    </xf>
    <xf numFmtId="0" fontId="5" fillId="2" borderId="0" xfId="0" applyFont="1" applyFill="1" applyBorder="1" applyAlignment="1" applyProtection="1">
      <alignment horizontal="left"/>
      <protection hidden="1"/>
    </xf>
    <xf numFmtId="0" fontId="5" fillId="2" borderId="6" xfId="0" applyFont="1" applyFill="1" applyBorder="1" applyAlignment="1" applyProtection="1">
      <alignment horizontal="left"/>
      <protection hidden="1"/>
    </xf>
    <xf numFmtId="0" fontId="9" fillId="2" borderId="0" xfId="0" applyFont="1" applyFill="1" applyBorder="1" applyAlignment="1" applyProtection="1">
      <alignment horizontal="left"/>
      <protection hidden="1"/>
    </xf>
    <xf numFmtId="0" fontId="4" fillId="2" borderId="0" xfId="0" applyFont="1" applyFill="1" applyBorder="1" applyAlignment="1" applyProtection="1">
      <alignment horizontal="centerContinuous"/>
      <protection hidden="1"/>
    </xf>
    <xf numFmtId="0" fontId="9" fillId="2" borderId="0" xfId="0" quotePrefix="1" applyFont="1" applyFill="1" applyBorder="1" applyAlignment="1" applyProtection="1">
      <alignment horizontal="left"/>
      <protection hidden="1"/>
    </xf>
    <xf numFmtId="0" fontId="4" fillId="2" borderId="0" xfId="0" applyFont="1" applyFill="1" applyProtection="1">
      <protection hidden="1"/>
    </xf>
    <xf numFmtId="0" fontId="4" fillId="2" borderId="7" xfId="0" applyFont="1" applyFill="1" applyBorder="1" applyProtection="1">
      <protection hidden="1"/>
    </xf>
    <xf numFmtId="0" fontId="4" fillId="2" borderId="8" xfId="0" applyFont="1" applyFill="1" applyBorder="1" applyProtection="1">
      <protection hidden="1"/>
    </xf>
    <xf numFmtId="0" fontId="4" fillId="2" borderId="9" xfId="0" applyFont="1" applyFill="1" applyBorder="1" applyProtection="1">
      <protection hidden="1"/>
    </xf>
    <xf numFmtId="0" fontId="4" fillId="2" borderId="4" xfId="0" applyFont="1" applyFill="1" applyBorder="1" applyAlignment="1" applyProtection="1">
      <protection hidden="1"/>
    </xf>
    <xf numFmtId="0" fontId="4" fillId="2" borderId="0" xfId="0" applyFont="1" applyFill="1" applyBorder="1" applyAlignment="1" applyProtection="1">
      <protection hidden="1"/>
    </xf>
    <xf numFmtId="0" fontId="9" fillId="2" borderId="0" xfId="0" applyFont="1" applyFill="1" applyBorder="1" applyAlignment="1" applyProtection="1">
      <alignment vertical="top"/>
      <protection hidden="1"/>
    </xf>
    <xf numFmtId="0" fontId="4" fillId="2" borderId="2" xfId="0" applyFont="1" applyFill="1" applyBorder="1" applyAlignment="1" applyProtection="1">
      <alignment horizontal="centerContinuous"/>
      <protection hidden="1"/>
    </xf>
    <xf numFmtId="0" fontId="4" fillId="2" borderId="4" xfId="0" applyFont="1" applyFill="1" applyBorder="1" applyAlignment="1" applyProtection="1">
      <alignment horizontal="centerContinuous"/>
      <protection hidden="1"/>
    </xf>
    <xf numFmtId="0" fontId="4" fillId="2" borderId="0"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center" vertical="center"/>
      <protection hidden="1"/>
    </xf>
    <xf numFmtId="0" fontId="4" fillId="2" borderId="11" xfId="0" applyFont="1" applyFill="1" applyBorder="1" applyAlignment="1" applyProtection="1">
      <alignment horizontal="centerContinuous"/>
      <protection hidden="1"/>
    </xf>
    <xf numFmtId="0" fontId="4" fillId="2" borderId="12" xfId="0" applyFont="1" applyFill="1" applyBorder="1" applyProtection="1">
      <protection hidden="1"/>
    </xf>
    <xf numFmtId="0" fontId="4" fillId="2" borderId="13" xfId="0" applyFont="1" applyFill="1" applyBorder="1" applyProtection="1">
      <protection hidden="1"/>
    </xf>
    <xf numFmtId="0" fontId="17" fillId="2" borderId="0" xfId="0" applyFont="1" applyFill="1" applyBorder="1" applyProtection="1">
      <protection hidden="1"/>
    </xf>
    <xf numFmtId="0" fontId="9" fillId="2" borderId="0" xfId="0" quotePrefix="1" applyFont="1" applyFill="1" applyBorder="1" applyProtection="1">
      <protection hidden="1"/>
    </xf>
    <xf numFmtId="0" fontId="9" fillId="0" borderId="0" xfId="0" applyFont="1" applyProtection="1">
      <protection hidden="1"/>
    </xf>
    <xf numFmtId="0" fontId="4" fillId="2" borderId="0" xfId="0" applyFont="1" applyFill="1" applyBorder="1" applyAlignment="1" applyProtection="1">
      <alignment horizontal="center"/>
      <protection hidden="1"/>
    </xf>
    <xf numFmtId="0" fontId="4" fillId="2" borderId="14" xfId="0" applyFont="1" applyFill="1" applyBorder="1" applyProtection="1">
      <protection hidden="1"/>
    </xf>
    <xf numFmtId="0" fontId="6" fillId="2" borderId="0" xfId="0" applyFont="1" applyFill="1" applyBorder="1" applyAlignment="1" applyProtection="1">
      <alignment horizontal="center" vertical="center"/>
      <protection hidden="1"/>
    </xf>
    <xf numFmtId="0" fontId="19" fillId="2" borderId="0" xfId="0" quotePrefix="1" applyFont="1" applyFill="1" applyBorder="1" applyProtection="1">
      <protection hidden="1"/>
    </xf>
    <xf numFmtId="0" fontId="18" fillId="2" borderId="0" xfId="0" quotePrefix="1" applyFont="1" applyFill="1" applyBorder="1" applyProtection="1">
      <protection hidden="1"/>
    </xf>
    <xf numFmtId="3" fontId="2" fillId="2" borderId="0" xfId="0" applyNumberFormat="1" applyFont="1" applyFill="1" applyBorder="1" applyAlignment="1" applyProtection="1">
      <alignment horizontal="center" vertical="center"/>
      <protection hidden="1"/>
    </xf>
    <xf numFmtId="0" fontId="9" fillId="2" borderId="0" xfId="0" applyFont="1" applyFill="1" applyBorder="1" applyAlignment="1" applyProtection="1">
      <alignment horizontal="center"/>
      <protection hidden="1"/>
    </xf>
    <xf numFmtId="0" fontId="15" fillId="2" borderId="0" xfId="0" applyFont="1" applyFill="1" applyBorder="1" applyAlignment="1" applyProtection="1">
      <alignment horizontal="left"/>
      <protection hidden="1"/>
    </xf>
    <xf numFmtId="0" fontId="9"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left" vertical="center"/>
      <protection hidden="1"/>
    </xf>
    <xf numFmtId="0" fontId="9" fillId="2" borderId="1" xfId="0" applyFont="1" applyFill="1" applyBorder="1" applyAlignment="1" applyProtection="1">
      <alignment vertical="center"/>
      <protection hidden="1"/>
    </xf>
    <xf numFmtId="0" fontId="9" fillId="2" borderId="4" xfId="0" applyFont="1" applyFill="1" applyBorder="1" applyAlignment="1" applyProtection="1">
      <alignment vertical="center"/>
      <protection hidden="1"/>
    </xf>
    <xf numFmtId="0" fontId="9" fillId="2" borderId="7" xfId="0" applyFont="1" applyFill="1" applyBorder="1" applyAlignment="1" applyProtection="1">
      <alignment horizontal="left" vertical="center"/>
      <protection hidden="1"/>
    </xf>
    <xf numFmtId="0" fontId="9" fillId="2" borderId="8" xfId="0" applyFont="1" applyFill="1" applyBorder="1" applyAlignment="1" applyProtection="1">
      <alignment horizontal="left" vertical="center"/>
      <protection hidden="1"/>
    </xf>
    <xf numFmtId="0" fontId="18" fillId="2" borderId="0" xfId="0" quotePrefix="1" applyFont="1" applyFill="1" applyBorder="1" applyAlignment="1" applyProtection="1">
      <alignment horizontal="left" vertical="center"/>
      <protection hidden="1"/>
    </xf>
    <xf numFmtId="0" fontId="9" fillId="2" borderId="15" xfId="0" applyFont="1" applyFill="1" applyBorder="1" applyAlignment="1" applyProtection="1">
      <alignment horizontal="center" vertical="center"/>
      <protection hidden="1"/>
    </xf>
    <xf numFmtId="0" fontId="6" fillId="2" borderId="15" xfId="0" applyFont="1" applyFill="1" applyBorder="1" applyAlignment="1" applyProtection="1">
      <protection hidden="1"/>
    </xf>
    <xf numFmtId="0" fontId="6" fillId="2" borderId="0" xfId="0" applyFont="1" applyFill="1" applyBorder="1" applyAlignment="1" applyProtection="1">
      <protection hidden="1"/>
    </xf>
    <xf numFmtId="0" fontId="9" fillId="2" borderId="16" xfId="0" applyFont="1" applyFill="1" applyBorder="1" applyAlignment="1" applyProtection="1">
      <alignment vertical="center"/>
      <protection hidden="1"/>
    </xf>
    <xf numFmtId="0" fontId="9" fillId="2" borderId="17" xfId="0" applyFont="1" applyFill="1" applyBorder="1" applyAlignment="1" applyProtection="1">
      <alignment horizontal="center" vertical="center"/>
      <protection hidden="1"/>
    </xf>
    <xf numFmtId="0" fontId="9" fillId="2" borderId="18" xfId="0" applyFont="1" applyFill="1" applyBorder="1" applyAlignment="1" applyProtection="1">
      <alignment horizontal="center" vertical="center"/>
      <protection hidden="1"/>
    </xf>
    <xf numFmtId="0" fontId="6" fillId="2" borderId="18" xfId="0" applyFont="1" applyFill="1" applyBorder="1" applyAlignment="1" applyProtection="1">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21" xfId="0" applyFont="1" applyFill="1" applyBorder="1" applyAlignment="1" applyProtection="1">
      <alignment horizontal="left" vertical="center"/>
      <protection hidden="1"/>
    </xf>
    <xf numFmtId="0" fontId="9" fillId="2" borderId="22" xfId="0" applyFont="1" applyFill="1" applyBorder="1" applyAlignment="1" applyProtection="1">
      <alignment horizontal="left" vertical="center"/>
      <protection hidden="1"/>
    </xf>
    <xf numFmtId="0" fontId="18" fillId="2" borderId="0" xfId="0" quotePrefix="1" applyFont="1" applyFill="1" applyBorder="1" applyAlignment="1" applyProtection="1">
      <alignment horizontal="justify" wrapText="1"/>
      <protection hidden="1"/>
    </xf>
    <xf numFmtId="0" fontId="18" fillId="2" borderId="0" xfId="0" applyFont="1" applyFill="1" applyBorder="1" applyAlignment="1" applyProtection="1">
      <alignment horizontal="center" vertical="center"/>
      <protection hidden="1"/>
    </xf>
    <xf numFmtId="0" fontId="28" fillId="2" borderId="0" xfId="0" applyFont="1" applyFill="1" applyBorder="1" applyAlignment="1" applyProtection="1">
      <alignment horizontal="left" vertical="center"/>
      <protection hidden="1"/>
    </xf>
    <xf numFmtId="0" fontId="29" fillId="2" borderId="0" xfId="0" applyFont="1" applyFill="1" applyAlignment="1" applyProtection="1">
      <alignment horizontal="center" vertical="center"/>
      <protection hidden="1"/>
    </xf>
    <xf numFmtId="0" fontId="29" fillId="2" borderId="0" xfId="0" quotePrefix="1" applyFont="1" applyFill="1" applyAlignment="1" applyProtection="1">
      <alignment horizontal="center" vertical="center"/>
      <protection hidden="1"/>
    </xf>
    <xf numFmtId="166" fontId="30" fillId="2" borderId="0" xfId="0" applyNumberFormat="1" applyFont="1" applyFill="1" applyAlignment="1" applyProtection="1">
      <alignment horizontal="left" vertical="center"/>
      <protection hidden="1"/>
    </xf>
    <xf numFmtId="14" fontId="30" fillId="2" borderId="0" xfId="0" applyNumberFormat="1" applyFont="1" applyFill="1" applyAlignment="1" applyProtection="1">
      <alignment horizontal="center" vertical="center"/>
      <protection hidden="1"/>
    </xf>
    <xf numFmtId="0" fontId="30" fillId="2" borderId="0" xfId="0" quotePrefix="1" applyFont="1" applyFill="1" applyAlignment="1" applyProtection="1">
      <alignment horizontal="justify" vertical="center" wrapText="1"/>
      <protection hidden="1"/>
    </xf>
    <xf numFmtId="0" fontId="30" fillId="2" borderId="0" xfId="0" applyFont="1" applyFill="1" applyAlignment="1" applyProtection="1">
      <alignment horizontal="justify" vertical="center"/>
      <protection hidden="1"/>
    </xf>
    <xf numFmtId="0" fontId="2" fillId="2" borderId="0" xfId="0" applyFont="1" applyFill="1" applyBorder="1" applyAlignment="1" applyProtection="1">
      <alignment horizontal="center" vertical="center" wrapText="1"/>
      <protection hidden="1"/>
    </xf>
    <xf numFmtId="0" fontId="30" fillId="2" borderId="0" xfId="0" applyFont="1" applyFill="1" applyBorder="1" applyAlignment="1" applyProtection="1">
      <alignment horizontal="center" vertical="center"/>
      <protection hidden="1"/>
    </xf>
    <xf numFmtId="0" fontId="18" fillId="2" borderId="0" xfId="0" quotePrefix="1" applyFont="1" applyFill="1" applyBorder="1" applyAlignment="1" applyProtection="1">
      <alignment vertical="center"/>
      <protection hidden="1"/>
    </xf>
    <xf numFmtId="0" fontId="18"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18" fillId="2" borderId="17" xfId="0" applyFont="1" applyFill="1" applyBorder="1" applyAlignment="1" applyProtection="1">
      <alignment vertical="center"/>
      <protection hidden="1"/>
    </xf>
    <xf numFmtId="0" fontId="4" fillId="2" borderId="23" xfId="0" applyFont="1" applyFill="1" applyBorder="1" applyProtection="1">
      <protection hidden="1"/>
    </xf>
    <xf numFmtId="0" fontId="4" fillId="2" borderId="24" xfId="0" applyFont="1" applyFill="1" applyBorder="1" applyProtection="1">
      <protection hidden="1"/>
    </xf>
    <xf numFmtId="0" fontId="4" fillId="2" borderId="17" xfId="0" applyFont="1" applyFill="1" applyBorder="1" applyProtection="1">
      <protection hidden="1"/>
    </xf>
    <xf numFmtId="0" fontId="18" fillId="2" borderId="25" xfId="0" applyFont="1" applyFill="1" applyBorder="1" applyAlignment="1" applyProtection="1">
      <alignment vertical="center"/>
      <protection hidden="1"/>
    </xf>
    <xf numFmtId="0" fontId="4" fillId="2" borderId="7" xfId="0" applyFont="1" applyFill="1" applyBorder="1" applyAlignment="1" applyProtection="1">
      <alignment horizontal="centerContinuous"/>
      <protection hidden="1"/>
    </xf>
    <xf numFmtId="0" fontId="6" fillId="2" borderId="8" xfId="0" applyFont="1" applyFill="1" applyBorder="1" applyAlignment="1" applyProtection="1">
      <alignment horizontal="center" vertical="center"/>
      <protection hidden="1"/>
    </xf>
    <xf numFmtId="0" fontId="9" fillId="2" borderId="8" xfId="0" applyFont="1" applyFill="1" applyBorder="1" applyAlignment="1" applyProtection="1">
      <alignment vertical="center"/>
      <protection hidden="1"/>
    </xf>
    <xf numFmtId="0" fontId="7" fillId="2" borderId="0" xfId="0" applyFont="1" applyFill="1" applyBorder="1" applyAlignment="1" applyProtection="1">
      <alignment horizontal="center" vertical="center"/>
      <protection hidden="1"/>
    </xf>
    <xf numFmtId="0" fontId="22" fillId="2" borderId="19" xfId="0" quotePrefix="1" applyFont="1" applyFill="1" applyBorder="1" applyAlignment="1" applyProtection="1">
      <alignment horizontal="left" vertical="center"/>
      <protection hidden="1"/>
    </xf>
    <xf numFmtId="0" fontId="22" fillId="2" borderId="20" xfId="0" applyFont="1" applyFill="1" applyBorder="1" applyAlignment="1" applyProtection="1">
      <alignment horizontal="left" vertical="center"/>
      <protection hidden="1"/>
    </xf>
    <xf numFmtId="0" fontId="22" fillId="2" borderId="26" xfId="0" applyFont="1" applyFill="1" applyBorder="1" applyAlignment="1" applyProtection="1">
      <alignment horizontal="left" vertical="center"/>
      <protection hidden="1"/>
    </xf>
    <xf numFmtId="0" fontId="22" fillId="2" borderId="23" xfId="0" quotePrefix="1" applyFont="1" applyFill="1" applyBorder="1" applyAlignment="1" applyProtection="1">
      <alignment horizontal="left" vertical="center"/>
      <protection hidden="1"/>
    </xf>
    <xf numFmtId="0" fontId="22" fillId="2" borderId="24" xfId="0" applyFont="1" applyFill="1" applyBorder="1" applyAlignment="1" applyProtection="1">
      <alignment horizontal="left" vertical="center"/>
      <protection hidden="1"/>
    </xf>
    <xf numFmtId="0" fontId="22" fillId="2" borderId="27" xfId="0" applyFont="1" applyFill="1" applyBorder="1" applyAlignment="1" applyProtection="1">
      <alignment horizontal="left" vertical="center"/>
      <protection hidden="1"/>
    </xf>
    <xf numFmtId="0" fontId="22" fillId="2" borderId="28" xfId="0" quotePrefix="1" applyFont="1" applyFill="1" applyBorder="1" applyAlignment="1" applyProtection="1">
      <alignment horizontal="left" vertical="center"/>
      <protection hidden="1"/>
    </xf>
    <xf numFmtId="0" fontId="22" fillId="2" borderId="29" xfId="0" applyFont="1" applyFill="1" applyBorder="1" applyAlignment="1" applyProtection="1">
      <alignment horizontal="left" vertical="center"/>
      <protection hidden="1"/>
    </xf>
    <xf numFmtId="0" fontId="22" fillId="2" borderId="30" xfId="0" applyFont="1" applyFill="1" applyBorder="1" applyAlignment="1" applyProtection="1">
      <alignment horizontal="left" vertical="center"/>
      <protection hidden="1"/>
    </xf>
    <xf numFmtId="0" fontId="22" fillId="2" borderId="0" xfId="0" applyFont="1" applyFill="1" applyBorder="1" applyAlignment="1" applyProtection="1">
      <alignment horizontal="left" vertical="center"/>
      <protection hidden="1"/>
    </xf>
    <xf numFmtId="0" fontId="22" fillId="2" borderId="0" xfId="0" quotePrefix="1" applyFont="1" applyFill="1" applyBorder="1" applyAlignment="1" applyProtection="1">
      <alignment horizontal="left" vertical="center"/>
      <protection hidden="1"/>
    </xf>
    <xf numFmtId="0" fontId="22" fillId="2" borderId="4" xfId="0" quotePrefix="1" applyFont="1" applyFill="1" applyBorder="1" applyAlignment="1" applyProtection="1">
      <alignment horizontal="left" vertical="center"/>
      <protection hidden="1"/>
    </xf>
    <xf numFmtId="0" fontId="8" fillId="2" borderId="0" xfId="0" applyFont="1" applyFill="1" applyBorder="1" applyAlignment="1" applyProtection="1">
      <alignment vertical="center"/>
      <protection hidden="1"/>
    </xf>
    <xf numFmtId="0" fontId="4" fillId="2" borderId="8" xfId="0" applyFont="1" applyFill="1" applyBorder="1" applyAlignment="1" applyProtection="1">
      <alignment horizontal="left" vertical="center" wrapText="1"/>
      <protection hidden="1"/>
    </xf>
    <xf numFmtId="0" fontId="2" fillId="2" borderId="0" xfId="0" quotePrefix="1" applyFont="1" applyFill="1" applyAlignment="1" applyProtection="1">
      <alignment horizontal="left" vertical="center" wrapText="1"/>
      <protection hidden="1"/>
    </xf>
    <xf numFmtId="0" fontId="0" fillId="2" borderId="0" xfId="0" applyFill="1" applyProtection="1">
      <protection hidden="1"/>
    </xf>
    <xf numFmtId="0" fontId="0" fillId="2" borderId="0" xfId="0" applyFill="1" applyAlignment="1" applyProtection="1">
      <alignment horizontal="right"/>
      <protection hidden="1"/>
    </xf>
    <xf numFmtId="0" fontId="0" fillId="2" borderId="29" xfId="0" applyFill="1" applyBorder="1" applyAlignment="1" applyProtection="1">
      <alignment horizontal="center"/>
      <protection hidden="1"/>
    </xf>
    <xf numFmtId="0" fontId="41" fillId="3" borderId="0" xfId="0" applyFont="1" applyFill="1" applyProtection="1">
      <protection hidden="1"/>
    </xf>
    <xf numFmtId="0" fontId="42" fillId="2" borderId="0" xfId="0" applyFont="1" applyFill="1" applyProtection="1">
      <protection hidden="1"/>
    </xf>
    <xf numFmtId="0" fontId="0" fillId="2" borderId="0" xfId="0" applyFill="1" applyBorder="1" applyAlignment="1" applyProtection="1">
      <alignment horizontal="center"/>
      <protection hidden="1"/>
    </xf>
    <xf numFmtId="1" fontId="6" fillId="2" borderId="0" xfId="0" applyNumberFormat="1" applyFont="1" applyFill="1" applyBorder="1" applyAlignment="1" applyProtection="1">
      <alignment horizontal="center"/>
      <protection hidden="1"/>
    </xf>
    <xf numFmtId="164" fontId="42" fillId="2" borderId="0" xfId="0" applyNumberFormat="1" applyFont="1" applyFill="1" applyProtection="1">
      <protection hidden="1"/>
    </xf>
    <xf numFmtId="0" fontId="43" fillId="2" borderId="0" xfId="0" applyFont="1" applyFill="1" applyProtection="1">
      <protection hidden="1"/>
    </xf>
    <xf numFmtId="0" fontId="0" fillId="2" borderId="29" xfId="0" applyFill="1" applyBorder="1" applyProtection="1">
      <protection hidden="1"/>
    </xf>
    <xf numFmtId="0" fontId="0" fillId="2" borderId="30" xfId="0" applyFill="1" applyBorder="1" applyProtection="1">
      <protection hidden="1"/>
    </xf>
    <xf numFmtId="0" fontId="0" fillId="2" borderId="0" xfId="0" applyFill="1" applyAlignment="1" applyProtection="1">
      <alignment horizontal="left"/>
      <protection hidden="1"/>
    </xf>
    <xf numFmtId="0" fontId="0" fillId="2" borderId="0" xfId="0" applyFill="1" applyBorder="1" applyProtection="1">
      <protection hidden="1"/>
    </xf>
    <xf numFmtId="0" fontId="0" fillId="2" borderId="17" xfId="0" applyFill="1" applyBorder="1" applyProtection="1">
      <protection hidden="1"/>
    </xf>
    <xf numFmtId="0" fontId="6" fillId="2" borderId="0" xfId="0" applyFont="1" applyFill="1" applyProtection="1">
      <protection hidden="1"/>
    </xf>
    <xf numFmtId="0" fontId="6" fillId="2" borderId="0" xfId="0" applyFont="1" applyFill="1" applyAlignment="1" applyProtection="1">
      <alignment horizontal="center"/>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horizontal="right"/>
      <protection hidden="1"/>
    </xf>
    <xf numFmtId="0" fontId="24" fillId="2" borderId="0" xfId="0" applyFont="1" applyFill="1" applyAlignment="1" applyProtection="1">
      <alignment horizontal="right"/>
      <protection hidden="1"/>
    </xf>
    <xf numFmtId="0" fontId="0" fillId="2" borderId="31" xfId="0" applyFill="1" applyBorder="1" applyProtection="1">
      <protection hidden="1"/>
    </xf>
    <xf numFmtId="0" fontId="6" fillId="2" borderId="31" xfId="0" applyFont="1" applyFill="1" applyBorder="1" applyProtection="1">
      <protection hidden="1"/>
    </xf>
    <xf numFmtId="3" fontId="6" fillId="4" borderId="31" xfId="0" applyNumberFormat="1" applyFont="1" applyFill="1" applyBorder="1" applyProtection="1">
      <protection hidden="1"/>
    </xf>
    <xf numFmtId="0" fontId="4" fillId="2" borderId="31" xfId="0" applyFont="1" applyFill="1" applyBorder="1" applyAlignment="1" applyProtection="1">
      <alignment horizontal="center"/>
      <protection hidden="1"/>
    </xf>
    <xf numFmtId="0" fontId="4" fillId="2" borderId="17" xfId="0" applyFont="1" applyFill="1" applyBorder="1" applyAlignment="1" applyProtection="1">
      <alignment horizontal="center"/>
      <protection hidden="1"/>
    </xf>
    <xf numFmtId="0" fontId="0" fillId="2" borderId="18" xfId="0" applyFill="1" applyBorder="1" applyAlignment="1" applyProtection="1">
      <alignment horizontal="center"/>
      <protection hidden="1"/>
    </xf>
    <xf numFmtId="0" fontId="0" fillId="2" borderId="31" xfId="0" applyFill="1" applyBorder="1" applyAlignment="1" applyProtection="1">
      <alignment horizontal="left"/>
      <protection hidden="1"/>
    </xf>
    <xf numFmtId="0" fontId="0" fillId="2" borderId="31" xfId="0" applyFill="1" applyBorder="1" applyAlignment="1" applyProtection="1">
      <alignment horizontal="center"/>
      <protection hidden="1"/>
    </xf>
    <xf numFmtId="0" fontId="4" fillId="2" borderId="31" xfId="0" applyFont="1" applyFill="1" applyBorder="1" applyProtection="1">
      <protection hidden="1"/>
    </xf>
    <xf numFmtId="3" fontId="4" fillId="2" borderId="31" xfId="0" applyNumberFormat="1" applyFont="1" applyFill="1" applyBorder="1" applyProtection="1">
      <protection locked="0"/>
    </xf>
    <xf numFmtId="0" fontId="6" fillId="2" borderId="17" xfId="0" applyFont="1" applyFill="1" applyBorder="1" applyProtection="1">
      <protection hidden="1"/>
    </xf>
    <xf numFmtId="0" fontId="0" fillId="2" borderId="31" xfId="0" quotePrefix="1" applyFill="1" applyBorder="1" applyAlignment="1" applyProtection="1">
      <alignment horizontal="center"/>
      <protection hidden="1"/>
    </xf>
    <xf numFmtId="0" fontId="0" fillId="2" borderId="17" xfId="0" quotePrefix="1" applyFill="1" applyBorder="1" applyAlignment="1" applyProtection="1">
      <alignment horizontal="center"/>
      <protection hidden="1"/>
    </xf>
    <xf numFmtId="0" fontId="0" fillId="2" borderId="18" xfId="0" quotePrefix="1" applyFill="1" applyBorder="1" applyAlignment="1" applyProtection="1">
      <alignment horizontal="center"/>
      <protection hidden="1"/>
    </xf>
    <xf numFmtId="0" fontId="0" fillId="2" borderId="31" xfId="0" quotePrefix="1" applyFill="1" applyBorder="1" applyAlignment="1" applyProtection="1">
      <alignment horizontal="left"/>
      <protection hidden="1"/>
    </xf>
    <xf numFmtId="3" fontId="4" fillId="2" borderId="31" xfId="0" applyNumberFormat="1" applyFont="1" applyFill="1" applyBorder="1" applyProtection="1">
      <protection hidden="1"/>
    </xf>
    <xf numFmtId="0" fontId="6" fillId="2" borderId="18" xfId="0" applyFont="1" applyFill="1" applyBorder="1" applyAlignment="1" applyProtection="1">
      <alignment horizontal="center"/>
      <protection hidden="1"/>
    </xf>
    <xf numFmtId="0" fontId="4" fillId="2" borderId="31" xfId="0" applyFont="1" applyFill="1" applyBorder="1" applyAlignment="1" applyProtection="1">
      <alignment horizontal="left"/>
      <protection hidden="1"/>
    </xf>
    <xf numFmtId="0" fontId="6" fillId="2" borderId="0" xfId="0" applyFont="1" applyFill="1" applyBorder="1" applyProtection="1">
      <protection hidden="1"/>
    </xf>
    <xf numFmtId="0" fontId="0" fillId="2" borderId="17" xfId="0" applyFill="1" applyBorder="1" applyAlignment="1" applyProtection="1">
      <alignment horizontal="center"/>
      <protection hidden="1"/>
    </xf>
    <xf numFmtId="3" fontId="0" fillId="2" borderId="31" xfId="0" applyNumberFormat="1" applyFill="1" applyBorder="1" applyProtection="1">
      <protection locked="0"/>
    </xf>
    <xf numFmtId="0" fontId="4" fillId="2" borderId="31" xfId="0" applyFont="1" applyFill="1" applyBorder="1" applyAlignment="1" applyProtection="1">
      <alignment wrapText="1"/>
      <protection hidden="1"/>
    </xf>
    <xf numFmtId="0" fontId="6" fillId="2" borderId="31" xfId="0" applyFont="1" applyFill="1" applyBorder="1" applyAlignment="1" applyProtection="1">
      <alignment horizontal="center" vertical="center"/>
      <protection hidden="1"/>
    </xf>
    <xf numFmtId="0" fontId="4" fillId="2" borderId="31" xfId="0" applyFont="1" applyFill="1" applyBorder="1" applyAlignment="1" applyProtection="1">
      <alignment horizontal="center" vertical="center"/>
      <protection hidden="1"/>
    </xf>
    <xf numFmtId="3" fontId="0" fillId="2" borderId="31" xfId="0" applyNumberFormat="1" applyFill="1" applyBorder="1" applyProtection="1">
      <protection hidden="1"/>
    </xf>
    <xf numFmtId="0" fontId="0" fillId="2" borderId="0" xfId="0" applyFill="1"/>
    <xf numFmtId="14" fontId="6" fillId="2" borderId="0" xfId="0" applyNumberFormat="1" applyFont="1" applyFill="1" applyAlignment="1" applyProtection="1">
      <alignment horizontal="center"/>
      <protection hidden="1"/>
    </xf>
    <xf numFmtId="0" fontId="6" fillId="2" borderId="0" xfId="0" applyFont="1" applyFill="1" applyAlignment="1">
      <alignment horizontal="left"/>
    </xf>
    <xf numFmtId="0" fontId="6" fillId="2" borderId="0" xfId="0" applyFont="1" applyFill="1" applyAlignment="1">
      <alignment horizontal="center"/>
    </xf>
    <xf numFmtId="0" fontId="6" fillId="2" borderId="0" xfId="0" applyFont="1" applyFill="1" applyAlignment="1">
      <alignment horizontal="right"/>
    </xf>
    <xf numFmtId="0" fontId="4" fillId="2" borderId="31" xfId="0" applyFont="1" applyFill="1" applyBorder="1" applyAlignment="1">
      <alignment horizontal="center"/>
    </xf>
    <xf numFmtId="0" fontId="4" fillId="2" borderId="31" xfId="0" applyFont="1" applyFill="1" applyBorder="1"/>
    <xf numFmtId="0" fontId="0" fillId="2" borderId="31" xfId="0" applyFill="1" applyBorder="1" applyAlignment="1">
      <alignment horizontal="center"/>
    </xf>
    <xf numFmtId="0" fontId="0" fillId="2" borderId="31" xfId="0" applyFill="1" applyBorder="1"/>
    <xf numFmtId="0" fontId="6" fillId="2" borderId="31" xfId="0" applyFont="1" applyFill="1" applyBorder="1"/>
    <xf numFmtId="0" fontId="0" fillId="2" borderId="32" xfId="0" applyFill="1" applyBorder="1"/>
    <xf numFmtId="3" fontId="6" fillId="2" borderId="31" xfId="0" applyNumberFormat="1" applyFont="1" applyFill="1" applyBorder="1"/>
    <xf numFmtId="0" fontId="0" fillId="2" borderId="31" xfId="0" quotePrefix="1" applyFill="1" applyBorder="1" applyAlignment="1">
      <alignment horizontal="center"/>
    </xf>
    <xf numFmtId="0" fontId="4" fillId="2" borderId="31" xfId="0" applyFont="1" applyFill="1" applyBorder="1" applyAlignment="1">
      <alignment wrapText="1"/>
    </xf>
    <xf numFmtId="0" fontId="0" fillId="2" borderId="31" xfId="0" applyFill="1" applyBorder="1" applyAlignment="1">
      <alignment vertical="center"/>
    </xf>
    <xf numFmtId="0" fontId="6" fillId="2" borderId="31" xfId="0" applyFont="1" applyFill="1" applyBorder="1" applyAlignment="1" applyProtection="1">
      <alignment vertical="center"/>
      <protection hidden="1"/>
    </xf>
    <xf numFmtId="3" fontId="6" fillId="4" borderId="31" xfId="0" applyNumberFormat="1" applyFont="1" applyFill="1" applyBorder="1" applyAlignment="1" applyProtection="1">
      <alignment wrapText="1"/>
      <protection hidden="1"/>
    </xf>
    <xf numFmtId="0" fontId="0" fillId="2" borderId="31" xfId="0" applyFill="1" applyBorder="1" applyAlignment="1">
      <alignment horizontal="center" vertical="center"/>
    </xf>
    <xf numFmtId="0" fontId="0" fillId="2" borderId="0" xfId="0" applyFill="1" applyBorder="1"/>
    <xf numFmtId="0" fontId="6" fillId="2" borderId="0" xfId="0" applyFont="1" applyFill="1"/>
    <xf numFmtId="14" fontId="0" fillId="2" borderId="0" xfId="0" quotePrefix="1" applyNumberFormat="1" applyFill="1"/>
    <xf numFmtId="3" fontId="6" fillId="4" borderId="31" xfId="0" quotePrefix="1" applyNumberFormat="1" applyFont="1" applyFill="1" applyBorder="1" applyProtection="1">
      <protection hidden="1"/>
    </xf>
    <xf numFmtId="0" fontId="0" fillId="2" borderId="31" xfId="0" applyFill="1" applyBorder="1" applyAlignment="1" applyProtection="1">
      <alignment vertical="center"/>
      <protection hidden="1"/>
    </xf>
    <xf numFmtId="0" fontId="4" fillId="2" borderId="31" xfId="0" applyFont="1" applyFill="1" applyBorder="1" applyAlignment="1" applyProtection="1">
      <alignment vertical="center" wrapText="1"/>
      <protection hidden="1"/>
    </xf>
    <xf numFmtId="0" fontId="4" fillId="2" borderId="29" xfId="0" applyFont="1" applyFill="1" applyBorder="1" applyAlignment="1" applyProtection="1">
      <alignment horizontal="center"/>
      <protection hidden="1"/>
    </xf>
    <xf numFmtId="0" fontId="6" fillId="2" borderId="31" xfId="0" quotePrefix="1" applyFont="1" applyFill="1" applyBorder="1" applyProtection="1">
      <protection hidden="1"/>
    </xf>
    <xf numFmtId="0" fontId="6" fillId="2" borderId="17" xfId="0" quotePrefix="1" applyFont="1" applyFill="1" applyBorder="1" applyProtection="1">
      <protection hidden="1"/>
    </xf>
    <xf numFmtId="0" fontId="0" fillId="2" borderId="29" xfId="0" quotePrefix="1" applyFill="1" applyBorder="1" applyAlignment="1" applyProtection="1">
      <alignment horizontal="center"/>
      <protection hidden="1"/>
    </xf>
    <xf numFmtId="0" fontId="46" fillId="2" borderId="29" xfId="0" quotePrefix="1" applyFont="1" applyFill="1" applyBorder="1" applyAlignment="1" applyProtection="1">
      <alignment horizontal="center"/>
      <protection hidden="1"/>
    </xf>
    <xf numFmtId="0" fontId="0" fillId="2" borderId="29" xfId="0" applyFill="1" applyBorder="1" applyAlignment="1" applyProtection="1">
      <alignment horizontal="center" vertical="center"/>
      <protection hidden="1"/>
    </xf>
    <xf numFmtId="0" fontId="0" fillId="2" borderId="18" xfId="0" quotePrefix="1" applyFill="1" applyBorder="1" applyAlignment="1" applyProtection="1">
      <alignment horizontal="center" vertical="center"/>
      <protection hidden="1"/>
    </xf>
    <xf numFmtId="0" fontId="0" fillId="2" borderId="31" xfId="0" quotePrefix="1" applyFill="1" applyBorder="1" applyAlignment="1" applyProtection="1">
      <alignment horizontal="left" vertical="center"/>
      <protection hidden="1"/>
    </xf>
    <xf numFmtId="0" fontId="4" fillId="2" borderId="31" xfId="0" applyFont="1" applyFill="1" applyBorder="1" applyAlignment="1" applyProtection="1">
      <alignment vertical="center"/>
      <protection hidden="1"/>
    </xf>
    <xf numFmtId="3" fontId="4" fillId="2" borderId="31" xfId="0" applyNumberFormat="1" applyFont="1" applyFill="1" applyBorder="1" applyAlignment="1" applyProtection="1">
      <alignment vertical="center"/>
      <protection hidden="1"/>
    </xf>
    <xf numFmtId="0" fontId="4" fillId="2" borderId="17" xfId="0" applyFont="1" applyFill="1" applyBorder="1" applyAlignment="1" applyProtection="1">
      <alignment vertical="center"/>
      <protection hidden="1"/>
    </xf>
    <xf numFmtId="0" fontId="0" fillId="2" borderId="31" xfId="0" applyFill="1" applyBorder="1" applyAlignment="1" applyProtection="1">
      <alignment horizontal="center" vertical="center"/>
      <protection hidden="1"/>
    </xf>
    <xf numFmtId="0" fontId="4" fillId="2" borderId="17" xfId="0" applyFont="1" applyFill="1" applyBorder="1" applyAlignment="1" applyProtection="1">
      <alignment wrapText="1"/>
      <protection hidden="1"/>
    </xf>
    <xf numFmtId="0" fontId="0" fillId="2" borderId="31" xfId="0" applyFill="1" applyBorder="1" applyAlignment="1" applyProtection="1">
      <alignment vertical="center" wrapText="1"/>
      <protection hidden="1"/>
    </xf>
    <xf numFmtId="0" fontId="6" fillId="2" borderId="31" xfId="0" applyFont="1" applyFill="1" applyBorder="1" applyAlignment="1" applyProtection="1">
      <alignment vertical="center" wrapText="1"/>
      <protection hidden="1"/>
    </xf>
    <xf numFmtId="0" fontId="0" fillId="2" borderId="31" xfId="0" applyFill="1" applyBorder="1" applyAlignment="1" applyProtection="1">
      <alignment horizontal="left" vertical="center" wrapText="1"/>
      <protection hidden="1"/>
    </xf>
    <xf numFmtId="0" fontId="6" fillId="2" borderId="17" xfId="0" applyFont="1" applyFill="1" applyBorder="1" applyAlignment="1" applyProtection="1">
      <alignment vertical="center" wrapText="1"/>
      <protection hidden="1"/>
    </xf>
    <xf numFmtId="0" fontId="0" fillId="2" borderId="31" xfId="0" applyFill="1" applyBorder="1" applyAlignment="1" applyProtection="1">
      <alignment horizontal="center" vertical="center" wrapText="1"/>
      <protection hidden="1"/>
    </xf>
    <xf numFmtId="1" fontId="0" fillId="0" borderId="0" xfId="0" applyNumberFormat="1" applyProtection="1">
      <protection hidden="1"/>
    </xf>
    <xf numFmtId="14" fontId="0" fillId="0" borderId="0" xfId="0" applyNumberFormat="1" applyProtection="1">
      <protection hidden="1"/>
    </xf>
    <xf numFmtId="3" fontId="0" fillId="0" borderId="0" xfId="0" applyNumberFormat="1" applyProtection="1">
      <protection hidden="1"/>
    </xf>
    <xf numFmtId="3" fontId="0" fillId="0" borderId="0" xfId="0" applyNumberFormat="1"/>
    <xf numFmtId="1" fontId="0" fillId="0" borderId="0" xfId="0" applyNumberFormat="1"/>
    <xf numFmtId="0" fontId="0" fillId="0" borderId="0" xfId="0" quotePrefix="1"/>
    <xf numFmtId="0" fontId="9" fillId="2" borderId="6" xfId="0" applyFont="1" applyFill="1" applyBorder="1" applyAlignment="1" applyProtection="1">
      <alignment horizontal="left"/>
      <protection hidden="1"/>
    </xf>
    <xf numFmtId="0" fontId="30" fillId="2" borderId="1" xfId="0" quotePrefix="1" applyFont="1" applyFill="1" applyBorder="1" applyAlignment="1" applyProtection="1">
      <alignment horizontal="justify" vertical="center" wrapText="1"/>
      <protection hidden="1"/>
    </xf>
    <xf numFmtId="0" fontId="6" fillId="2" borderId="2" xfId="0" applyFont="1" applyFill="1" applyBorder="1" applyAlignment="1" applyProtection="1">
      <alignment horizontal="center" vertical="center"/>
      <protection hidden="1"/>
    </xf>
    <xf numFmtId="0" fontId="23" fillId="2" borderId="0" xfId="0" applyFont="1" applyFill="1" applyBorder="1" applyAlignment="1" applyProtection="1">
      <alignment horizontal="center" vertical="center"/>
      <protection hidden="1"/>
    </xf>
    <xf numFmtId="0" fontId="2" fillId="2" borderId="0" xfId="0" quotePrefix="1" applyFont="1" applyFill="1" applyBorder="1" applyAlignment="1" applyProtection="1">
      <alignment horizontal="left" vertical="center" wrapText="1"/>
      <protection hidden="1"/>
    </xf>
    <xf numFmtId="0" fontId="30" fillId="2" borderId="7" xfId="0" quotePrefix="1" applyFont="1" applyFill="1" applyBorder="1" applyAlignment="1" applyProtection="1">
      <alignment horizontal="justify" vertical="center" wrapText="1"/>
      <protection hidden="1"/>
    </xf>
    <xf numFmtId="0" fontId="30" fillId="2" borderId="4" xfId="0" quotePrefix="1" applyFont="1" applyFill="1" applyBorder="1" applyAlignment="1" applyProtection="1">
      <alignment horizontal="justify" vertical="center" wrapText="1"/>
      <protection hidden="1"/>
    </xf>
    <xf numFmtId="0" fontId="8" fillId="2" borderId="0" xfId="0" applyFont="1" applyFill="1" applyBorder="1" applyProtection="1">
      <protection hidden="1"/>
    </xf>
    <xf numFmtId="0" fontId="21" fillId="2" borderId="5" xfId="0" applyFont="1" applyFill="1" applyBorder="1" applyAlignment="1" applyProtection="1">
      <alignment horizontal="center" vertical="center"/>
      <protection hidden="1"/>
    </xf>
    <xf numFmtId="0" fontId="4" fillId="2" borderId="0" xfId="0" quotePrefix="1" applyFont="1" applyFill="1" applyBorder="1" applyAlignment="1" applyProtection="1">
      <alignment horizontal="left" vertical="center"/>
      <protection hidden="1"/>
    </xf>
    <xf numFmtId="0" fontId="15" fillId="2" borderId="0" xfId="0" quotePrefix="1" applyFont="1" applyFill="1" applyBorder="1" applyAlignment="1" applyProtection="1">
      <alignment horizontal="left" vertical="center"/>
      <protection hidden="1"/>
    </xf>
    <xf numFmtId="0" fontId="22" fillId="2" borderId="0" xfId="0" applyFont="1" applyFill="1" applyBorder="1" applyProtection="1">
      <protection hidden="1"/>
    </xf>
    <xf numFmtId="0" fontId="7" fillId="2" borderId="0" xfId="0" quotePrefix="1" applyFont="1" applyFill="1" applyBorder="1" applyAlignment="1" applyProtection="1">
      <alignment horizontal="center" vertical="center"/>
      <protection hidden="1"/>
    </xf>
    <xf numFmtId="0" fontId="22" fillId="2" borderId="0" xfId="0" applyFont="1" applyFill="1" applyBorder="1" applyAlignment="1" applyProtection="1">
      <alignment horizontal="left" vertical="center" wrapText="1"/>
      <protection hidden="1"/>
    </xf>
    <xf numFmtId="0" fontId="22" fillId="2" borderId="0" xfId="0" applyFont="1" applyFill="1" applyBorder="1" applyAlignment="1" applyProtection="1">
      <protection hidden="1"/>
    </xf>
    <xf numFmtId="0" fontId="22" fillId="2" borderId="0" xfId="0" applyFont="1" applyFill="1" applyBorder="1" applyAlignment="1" applyProtection="1">
      <alignment horizontal="center" vertical="center" wrapText="1"/>
      <protection hidden="1"/>
    </xf>
    <xf numFmtId="0" fontId="40" fillId="2" borderId="8" xfId="0" quotePrefix="1" applyFont="1" applyFill="1" applyBorder="1" applyAlignment="1" applyProtection="1">
      <alignment horizontal="left" vertical="center"/>
      <protection hidden="1"/>
    </xf>
    <xf numFmtId="0" fontId="40" fillId="2" borderId="9" xfId="0" quotePrefix="1" applyFont="1" applyFill="1" applyBorder="1" applyAlignment="1" applyProtection="1">
      <alignment horizontal="left" vertical="center"/>
      <protection hidden="1"/>
    </xf>
    <xf numFmtId="0" fontId="9" fillId="2" borderId="0" xfId="0" quotePrefix="1" applyFont="1" applyFill="1" applyBorder="1" applyAlignment="1" applyProtection="1">
      <protection hidden="1"/>
    </xf>
    <xf numFmtId="0" fontId="22" fillId="2" borderId="4" xfId="0" quotePrefix="1" applyNumberFormat="1" applyFont="1" applyFill="1" applyBorder="1" applyAlignment="1" applyProtection="1">
      <alignment horizontal="center" vertical="center" wrapText="1"/>
      <protection hidden="1"/>
    </xf>
    <xf numFmtId="0" fontId="0" fillId="0" borderId="6" xfId="0" applyBorder="1" applyAlignment="1" applyProtection="1">
      <alignment horizontal="left" vertical="center"/>
      <protection hidden="1"/>
    </xf>
    <xf numFmtId="3" fontId="5" fillId="2" borderId="14" xfId="0" applyNumberFormat="1" applyFont="1" applyFill="1" applyBorder="1" applyAlignment="1" applyProtection="1">
      <alignment horizontal="center" vertical="center"/>
      <protection hidden="1"/>
    </xf>
    <xf numFmtId="3" fontId="5" fillId="2" borderId="0" xfId="0" applyNumberFormat="1" applyFont="1" applyFill="1" applyBorder="1" applyAlignment="1" applyProtection="1">
      <alignment horizontal="center" vertical="center"/>
      <protection hidden="1"/>
    </xf>
    <xf numFmtId="0" fontId="9" fillId="2" borderId="0" xfId="0" quotePrefix="1" applyFont="1" applyFill="1" applyBorder="1" applyAlignment="1" applyProtection="1">
      <alignment horizontal="justify" wrapText="1"/>
      <protection hidden="1"/>
    </xf>
    <xf numFmtId="3" fontId="5" fillId="2" borderId="0" xfId="0" applyNumberFormat="1" applyFont="1" applyFill="1" applyBorder="1" applyAlignment="1" applyProtection="1">
      <alignment horizontal="right" vertical="center"/>
      <protection hidden="1"/>
    </xf>
    <xf numFmtId="0" fontId="9" fillId="2" borderId="0" xfId="0" applyFont="1" applyFill="1" applyProtection="1">
      <protection hidden="1"/>
    </xf>
    <xf numFmtId="0" fontId="16" fillId="0" borderId="0" xfId="0" applyFont="1" applyAlignment="1" applyProtection="1">
      <alignment vertical="center"/>
      <protection hidden="1"/>
    </xf>
    <xf numFmtId="0" fontId="9" fillId="2" borderId="33" xfId="0" quotePrefix="1" applyFont="1" applyFill="1" applyBorder="1" applyAlignment="1" applyProtection="1">
      <protection hidden="1"/>
    </xf>
    <xf numFmtId="0" fontId="9" fillId="2" borderId="24" xfId="0" applyFont="1" applyFill="1" applyBorder="1" applyProtection="1">
      <protection hidden="1"/>
    </xf>
    <xf numFmtId="0" fontId="9" fillId="2" borderId="24" xfId="0" quotePrefix="1" applyFont="1" applyFill="1" applyBorder="1" applyAlignment="1" applyProtection="1">
      <protection hidden="1"/>
    </xf>
    <xf numFmtId="0" fontId="9" fillId="2" borderId="27" xfId="0" quotePrefix="1" applyFont="1" applyFill="1" applyBorder="1" applyAlignment="1" applyProtection="1">
      <protection hidden="1"/>
    </xf>
    <xf numFmtId="0" fontId="16" fillId="2" borderId="0" xfId="0" applyFont="1" applyFill="1" applyAlignment="1" applyProtection="1">
      <alignment vertical="center"/>
      <protection hidden="1"/>
    </xf>
    <xf numFmtId="0" fontId="9" fillId="2" borderId="25" xfId="0" quotePrefix="1" applyFont="1" applyFill="1" applyBorder="1" applyAlignment="1" applyProtection="1">
      <protection hidden="1"/>
    </xf>
    <xf numFmtId="0" fontId="9" fillId="2" borderId="18" xfId="0" quotePrefix="1" applyFont="1" applyFill="1" applyBorder="1" applyAlignment="1" applyProtection="1">
      <protection hidden="1"/>
    </xf>
    <xf numFmtId="0" fontId="9" fillId="2" borderId="0" xfId="0" applyFont="1" applyFill="1" applyBorder="1" applyAlignment="1" applyProtection="1">
      <protection hidden="1"/>
    </xf>
    <xf numFmtId="0" fontId="9" fillId="2" borderId="8" xfId="0" quotePrefix="1" applyFont="1" applyFill="1" applyBorder="1" applyAlignment="1" applyProtection="1">
      <protection hidden="1"/>
    </xf>
    <xf numFmtId="0" fontId="9" fillId="2" borderId="8" xfId="0" applyFont="1" applyFill="1" applyBorder="1" applyProtection="1">
      <protection hidden="1"/>
    </xf>
    <xf numFmtId="0" fontId="0" fillId="0" borderId="0" xfId="0" applyBorder="1" applyAlignment="1" applyProtection="1">
      <alignment horizontal="right" vertical="center"/>
      <protection hidden="1"/>
    </xf>
    <xf numFmtId="0" fontId="40" fillId="2" borderId="0" xfId="0" quotePrefix="1" applyFont="1" applyFill="1" applyAlignment="1" applyProtection="1">
      <alignment horizontal="left" vertical="center"/>
      <protection hidden="1"/>
    </xf>
    <xf numFmtId="0" fontId="40" fillId="2" borderId="3" xfId="0" quotePrefix="1"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0" fontId="40" fillId="2" borderId="6" xfId="0" quotePrefix="1" applyFont="1" applyFill="1" applyBorder="1" applyAlignment="1" applyProtection="1">
      <alignment horizontal="left" vertical="center"/>
      <protection hidden="1"/>
    </xf>
    <xf numFmtId="0" fontId="40" fillId="2" borderId="0" xfId="0" quotePrefix="1" applyFont="1" applyFill="1" applyBorder="1" applyAlignment="1" applyProtection="1">
      <alignment horizontal="left" vertical="center"/>
      <protection hidden="1"/>
    </xf>
    <xf numFmtId="0" fontId="38" fillId="0" borderId="0" xfId="0" applyFont="1" applyProtection="1">
      <protection hidden="1"/>
    </xf>
    <xf numFmtId="0" fontId="22" fillId="2" borderId="0" xfId="0" applyFont="1" applyFill="1" applyProtection="1">
      <protection hidden="1"/>
    </xf>
    <xf numFmtId="0" fontId="4" fillId="0" borderId="8" xfId="0" applyFont="1" applyBorder="1" applyProtection="1">
      <protection hidden="1"/>
    </xf>
    <xf numFmtId="0" fontId="40" fillId="2" borderId="0" xfId="0" applyFont="1" applyFill="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30" fillId="2" borderId="0" xfId="0" applyFont="1" applyFill="1" applyAlignment="1" applyProtection="1">
      <alignment horizontal="left" vertical="center"/>
      <protection hidden="1"/>
    </xf>
    <xf numFmtId="0" fontId="30" fillId="0" borderId="0" xfId="0" applyFont="1" applyAlignment="1" applyProtection="1">
      <alignment horizontal="left" vertical="center"/>
      <protection hidden="1"/>
    </xf>
    <xf numFmtId="0" fontId="30" fillId="2" borderId="0" xfId="0" applyFont="1" applyFill="1" applyAlignment="1" applyProtection="1">
      <alignment vertical="center"/>
      <protection hidden="1"/>
    </xf>
    <xf numFmtId="0" fontId="30" fillId="0" borderId="0" xfId="0" applyFont="1" applyProtection="1">
      <protection hidden="1"/>
    </xf>
    <xf numFmtId="0" fontId="5" fillId="2" borderId="0" xfId="0" applyFont="1" applyFill="1" applyBorder="1" applyAlignment="1" applyProtection="1">
      <protection hidden="1"/>
    </xf>
    <xf numFmtId="0" fontId="0" fillId="2" borderId="28" xfId="0" applyFill="1" applyBorder="1" applyProtection="1">
      <protection hidden="1"/>
    </xf>
    <xf numFmtId="14" fontId="0" fillId="2" borderId="31" xfId="0" quotePrefix="1" applyNumberFormat="1" applyFill="1" applyBorder="1" applyAlignment="1" applyProtection="1">
      <alignment horizontal="center"/>
      <protection hidden="1"/>
    </xf>
    <xf numFmtId="0" fontId="8" fillId="2" borderId="0" xfId="0" quotePrefix="1" applyFont="1" applyFill="1" applyBorder="1" applyAlignment="1" applyProtection="1">
      <protection hidden="1"/>
    </xf>
    <xf numFmtId="167" fontId="0" fillId="2" borderId="31" xfId="0" quotePrefix="1" applyNumberFormat="1" applyFill="1" applyBorder="1" applyAlignment="1" applyProtection="1">
      <alignment horizontal="left"/>
      <protection hidden="1"/>
    </xf>
    <xf numFmtId="167" fontId="0" fillId="2" borderId="0" xfId="0" applyNumberFormat="1" applyFill="1" applyAlignment="1" applyProtection="1">
      <alignment horizontal="left"/>
      <protection hidden="1"/>
    </xf>
    <xf numFmtId="0" fontId="21" fillId="2" borderId="0" xfId="0" quotePrefix="1" applyFont="1" applyFill="1" applyBorder="1" applyAlignment="1" applyProtection="1">
      <alignment horizontal="center" vertical="center"/>
      <protection hidden="1"/>
    </xf>
    <xf numFmtId="0" fontId="9" fillId="2" borderId="34" xfId="0" applyFont="1" applyFill="1" applyBorder="1" applyAlignment="1" applyProtection="1">
      <alignment horizontal="center"/>
      <protection locked="0"/>
    </xf>
    <xf numFmtId="0" fontId="9" fillId="2" borderId="10" xfId="0" applyNumberFormat="1" applyFont="1" applyFill="1" applyBorder="1" applyAlignment="1" applyProtection="1">
      <alignment horizontal="center" vertical="center" wrapText="1"/>
      <protection locked="0"/>
    </xf>
    <xf numFmtId="0" fontId="21" fillId="2" borderId="0" xfId="0" applyFont="1" applyFill="1" applyBorder="1" applyAlignment="1" applyProtection="1">
      <alignment horizontal="center"/>
      <protection hidden="1"/>
    </xf>
    <xf numFmtId="0" fontId="21" fillId="2" borderId="34" xfId="0" applyFont="1" applyFill="1" applyBorder="1" applyAlignment="1" applyProtection="1">
      <alignment horizontal="center"/>
      <protection locked="0"/>
    </xf>
    <xf numFmtId="0" fontId="21" fillId="2" borderId="10" xfId="0" applyNumberFormat="1" applyFont="1" applyFill="1" applyBorder="1" applyAlignment="1" applyProtection="1">
      <alignment horizontal="center" vertical="center" wrapText="1"/>
      <protection locked="0"/>
    </xf>
    <xf numFmtId="0" fontId="22" fillId="2" borderId="19" xfId="0" applyFont="1" applyFill="1" applyBorder="1" applyAlignment="1" applyProtection="1">
      <alignment horizontal="left" vertical="center"/>
      <protection hidden="1"/>
    </xf>
    <xf numFmtId="0" fontId="22" fillId="2" borderId="28" xfId="0" applyFont="1" applyFill="1" applyBorder="1" applyAlignment="1" applyProtection="1">
      <alignment horizontal="left" vertical="center"/>
      <protection hidden="1"/>
    </xf>
    <xf numFmtId="0" fontId="22" fillId="2" borderId="17" xfId="0" quotePrefix="1" applyFont="1" applyFill="1" applyBorder="1" applyAlignment="1" applyProtection="1">
      <alignment horizontal="left" vertical="center"/>
      <protection hidden="1"/>
    </xf>
    <xf numFmtId="0" fontId="22" fillId="2" borderId="18" xfId="0" applyFont="1" applyFill="1" applyBorder="1" applyAlignment="1" applyProtection="1">
      <alignment horizontal="left" vertical="center"/>
      <protection hidden="1"/>
    </xf>
    <xf numFmtId="0" fontId="22" fillId="2" borderId="17" xfId="0" applyFont="1" applyFill="1" applyBorder="1" applyAlignment="1" applyProtection="1">
      <alignment horizontal="left" vertical="center"/>
      <protection hidden="1"/>
    </xf>
    <xf numFmtId="14" fontId="0" fillId="2" borderId="0" xfId="0" applyNumberFormat="1" applyFill="1" applyBorder="1" applyAlignment="1" applyProtection="1">
      <alignment horizontal="center"/>
      <protection hidden="1"/>
    </xf>
    <xf numFmtId="3" fontId="4" fillId="2" borderId="31" xfId="0" applyNumberFormat="1" applyFont="1" applyFill="1" applyBorder="1" applyAlignment="1" applyProtection="1">
      <alignment vertical="center"/>
      <protection locked="0"/>
    </xf>
    <xf numFmtId="0" fontId="47" fillId="2" borderId="18" xfId="0" applyFont="1" applyFill="1" applyBorder="1" applyAlignment="1" applyProtection="1">
      <alignment horizontal="center"/>
      <protection hidden="1"/>
    </xf>
    <xf numFmtId="0" fontId="0" fillId="2" borderId="31" xfId="0" applyFill="1" applyBorder="1" applyAlignment="1" applyProtection="1">
      <alignment vertical="center"/>
      <protection locked="0"/>
    </xf>
    <xf numFmtId="0" fontId="4" fillId="2" borderId="31" xfId="0" quotePrefix="1" applyFont="1" applyFill="1" applyBorder="1" applyProtection="1">
      <protection hidden="1"/>
    </xf>
    <xf numFmtId="0" fontId="6" fillId="2" borderId="31" xfId="0" applyFont="1" applyFill="1" applyBorder="1" applyAlignment="1" applyProtection="1">
      <alignment wrapText="1"/>
      <protection hidden="1"/>
    </xf>
    <xf numFmtId="3" fontId="0" fillId="2" borderId="29" xfId="0" applyNumberFormat="1" applyFill="1" applyBorder="1" applyAlignment="1" applyProtection="1">
      <alignment horizontal="center"/>
      <protection hidden="1"/>
    </xf>
    <xf numFmtId="0" fontId="0" fillId="2" borderId="0" xfId="0" applyFill="1" applyAlignment="1" applyProtection="1">
      <alignment vertical="center"/>
      <protection hidden="1"/>
    </xf>
    <xf numFmtId="3" fontId="0" fillId="2" borderId="31" xfId="0" applyNumberFormat="1" applyFill="1" applyBorder="1" applyAlignment="1" applyProtection="1">
      <alignment horizontal="center"/>
      <protection hidden="1"/>
    </xf>
    <xf numFmtId="0" fontId="0" fillId="2" borderId="30" xfId="0" applyFill="1" applyBorder="1" applyAlignment="1" applyProtection="1">
      <alignment horizontal="center"/>
      <protection hidden="1"/>
    </xf>
    <xf numFmtId="3" fontId="0" fillId="0" borderId="0" xfId="0" quotePrefix="1" applyNumberFormat="1" applyProtection="1">
      <protection hidden="1"/>
    </xf>
    <xf numFmtId="0" fontId="6" fillId="2" borderId="17" xfId="0" applyFont="1" applyFill="1" applyBorder="1" applyAlignment="1" applyProtection="1">
      <alignment vertical="center"/>
      <protection hidden="1"/>
    </xf>
    <xf numFmtId="3" fontId="6" fillId="4" borderId="31" xfId="0" applyNumberFormat="1" applyFont="1" applyFill="1" applyBorder="1" applyAlignment="1" applyProtection="1">
      <alignment vertical="center"/>
      <protection hidden="1"/>
    </xf>
    <xf numFmtId="0" fontId="40" fillId="2" borderId="2" xfId="0" quotePrefix="1" applyFont="1" applyFill="1" applyBorder="1" applyAlignment="1" applyProtection="1">
      <alignment horizontal="left" vertical="center" wrapText="1"/>
      <protection hidden="1"/>
    </xf>
    <xf numFmtId="0" fontId="16" fillId="2" borderId="0" xfId="0" quotePrefix="1" applyFont="1" applyFill="1" applyBorder="1" applyAlignment="1" applyProtection="1">
      <alignment horizontal="left" vertical="center"/>
      <protection hidden="1"/>
    </xf>
    <xf numFmtId="0" fontId="18" fillId="2" borderId="0" xfId="0" applyFont="1" applyFill="1" applyBorder="1" applyAlignment="1" applyProtection="1">
      <alignment horizontal="left" vertical="center"/>
      <protection hidden="1"/>
    </xf>
    <xf numFmtId="0" fontId="38" fillId="0" borderId="10" xfId="0" applyNumberFormat="1" applyFont="1" applyFill="1" applyBorder="1" applyAlignment="1" applyProtection="1">
      <alignment horizontal="center" vertical="center" wrapText="1"/>
      <protection locked="0"/>
    </xf>
    <xf numFmtId="0" fontId="30" fillId="2" borderId="0" xfId="0" quotePrefix="1" applyFont="1" applyFill="1" applyBorder="1" applyAlignment="1" applyProtection="1">
      <alignment horizontal="justify" vertical="center" wrapText="1"/>
      <protection hidden="1"/>
    </xf>
    <xf numFmtId="0" fontId="0" fillId="2" borderId="0" xfId="0" applyFill="1" applyBorder="1" applyAlignment="1">
      <alignment horizontal="left" vertical="center" wrapText="1"/>
    </xf>
    <xf numFmtId="0" fontId="0" fillId="0" borderId="0" xfId="0" applyAlignment="1" applyProtection="1">
      <alignment vertical="justify"/>
      <protection hidden="1"/>
    </xf>
    <xf numFmtId="0" fontId="32" fillId="2" borderId="0" xfId="0" quotePrefix="1" applyFont="1" applyFill="1" applyAlignment="1" applyProtection="1">
      <alignment horizontal="center" vertical="justify"/>
      <protection hidden="1"/>
    </xf>
    <xf numFmtId="0" fontId="32" fillId="2" borderId="0" xfId="0" applyFont="1" applyFill="1" applyAlignment="1" applyProtection="1">
      <alignment horizontal="center" vertical="justify"/>
      <protection hidden="1"/>
    </xf>
    <xf numFmtId="0" fontId="30" fillId="2" borderId="0" xfId="0" applyFont="1" applyFill="1" applyAlignment="1" applyProtection="1">
      <alignment horizontal="justify" vertical="justify" wrapText="1"/>
      <protection hidden="1"/>
    </xf>
    <xf numFmtId="0" fontId="30" fillId="2" borderId="0" xfId="0" applyFont="1" applyFill="1" applyAlignment="1" applyProtection="1">
      <alignment horizontal="justify" vertical="justify"/>
      <protection hidden="1"/>
    </xf>
    <xf numFmtId="0" fontId="30" fillId="2" borderId="0" xfId="0" quotePrefix="1" applyFont="1" applyFill="1" applyAlignment="1" applyProtection="1">
      <alignment horizontal="justify" vertical="justify" wrapText="1"/>
      <protection hidden="1"/>
    </xf>
    <xf numFmtId="0" fontId="21" fillId="2" borderId="0" xfId="0" quotePrefix="1" applyFont="1" applyFill="1" applyAlignment="1" applyProtection="1">
      <alignment horizontal="left" vertical="justify" wrapText="1"/>
      <protection hidden="1"/>
    </xf>
    <xf numFmtId="0" fontId="39" fillId="2" borderId="0" xfId="0" quotePrefix="1" applyFont="1" applyFill="1" applyAlignment="1" applyProtection="1">
      <alignment horizontal="left" vertical="justify" wrapText="1"/>
      <protection hidden="1"/>
    </xf>
    <xf numFmtId="0" fontId="2" fillId="2" borderId="0" xfId="0" quotePrefix="1" applyFont="1" applyFill="1" applyAlignment="1" applyProtection="1">
      <alignment horizontal="left" vertical="justify" wrapText="1"/>
      <protection hidden="1"/>
    </xf>
    <xf numFmtId="0" fontId="16" fillId="2" borderId="0" xfId="0" applyFont="1" applyFill="1" applyBorder="1" applyAlignment="1" applyProtection="1">
      <alignment horizontal="left" vertical="center"/>
      <protection hidden="1"/>
    </xf>
    <xf numFmtId="0" fontId="35" fillId="2" borderId="0" xfId="0" quotePrefix="1" applyFont="1" applyFill="1" applyBorder="1" applyAlignment="1" applyProtection="1">
      <alignment horizontal="center"/>
      <protection hidden="1"/>
    </xf>
    <xf numFmtId="3" fontId="0" fillId="2" borderId="31" xfId="0" applyNumberFormat="1" applyFill="1" applyBorder="1" applyAlignment="1" applyProtection="1">
      <alignment vertical="center"/>
      <protection locked="0"/>
    </xf>
    <xf numFmtId="3" fontId="4" fillId="2" borderId="31" xfId="0" applyNumberFormat="1" applyFont="1" applyFill="1" applyBorder="1" applyAlignment="1" applyProtection="1">
      <alignment horizontal="right"/>
      <protection hidden="1"/>
    </xf>
    <xf numFmtId="0" fontId="0" fillId="0" borderId="0" xfId="0" applyAlignment="1"/>
    <xf numFmtId="0" fontId="6" fillId="2" borderId="0" xfId="0" quotePrefix="1" applyFont="1" applyFill="1" applyAlignment="1" applyProtection="1">
      <alignment horizontal="left"/>
      <protection hidden="1"/>
    </xf>
    <xf numFmtId="0" fontId="0" fillId="2" borderId="0" xfId="0" quotePrefix="1" applyFill="1" applyProtection="1">
      <protection hidden="1"/>
    </xf>
    <xf numFmtId="0" fontId="27" fillId="2" borderId="0" xfId="0" applyFont="1" applyFill="1" applyAlignment="1" applyProtection="1">
      <alignment horizontal="center" vertical="center"/>
      <protection hidden="1"/>
    </xf>
    <xf numFmtId="0" fontId="9" fillId="2" borderId="0" xfId="0" quotePrefix="1" applyFont="1" applyFill="1" applyAlignment="1" applyProtection="1">
      <alignment wrapText="1"/>
      <protection hidden="1"/>
    </xf>
    <xf numFmtId="14" fontId="0" fillId="0" borderId="0" xfId="0" quotePrefix="1" applyNumberFormat="1" applyProtection="1">
      <protection hidden="1"/>
    </xf>
    <xf numFmtId="0" fontId="8" fillId="2" borderId="9" xfId="0" applyNumberFormat="1" applyFont="1" applyFill="1" applyBorder="1" applyAlignment="1" applyProtection="1">
      <alignment horizontal="left" vertical="center" wrapText="1"/>
      <protection hidden="1"/>
    </xf>
    <xf numFmtId="0" fontId="8" fillId="2" borderId="0" xfId="0" applyNumberFormat="1" applyFont="1" applyFill="1" applyBorder="1" applyAlignment="1" applyProtection="1">
      <alignment horizontal="left" vertical="center" wrapText="1"/>
      <protection hidden="1"/>
    </xf>
    <xf numFmtId="0" fontId="8" fillId="2" borderId="6" xfId="0" applyNumberFormat="1" applyFont="1" applyFill="1" applyBorder="1" applyAlignment="1" applyProtection="1">
      <alignment horizontal="left" vertical="center" wrapText="1"/>
      <protection hidden="1"/>
    </xf>
    <xf numFmtId="0" fontId="16" fillId="2" borderId="0" xfId="0" quotePrefix="1" applyFont="1" applyFill="1" applyBorder="1" applyAlignment="1" applyProtection="1">
      <alignment vertical="center"/>
      <protection hidden="1"/>
    </xf>
    <xf numFmtId="0" fontId="4" fillId="2" borderId="35" xfId="0" applyFont="1" applyFill="1" applyBorder="1" applyAlignment="1" applyProtection="1">
      <alignment horizontal="centerContinuous"/>
      <protection hidden="1"/>
    </xf>
    <xf numFmtId="0" fontId="6" fillId="2" borderId="36" xfId="0" applyFont="1" applyFill="1" applyBorder="1" applyAlignment="1" applyProtection="1">
      <alignment horizontal="center" vertical="center"/>
      <protection hidden="1"/>
    </xf>
    <xf numFmtId="0" fontId="4" fillId="2" borderId="36" xfId="0" applyFont="1" applyFill="1" applyBorder="1" applyProtection="1">
      <protection hidden="1"/>
    </xf>
    <xf numFmtId="0" fontId="9" fillId="2" borderId="36" xfId="0" applyFont="1" applyFill="1" applyBorder="1" applyAlignment="1" applyProtection="1">
      <alignment vertical="center"/>
      <protection hidden="1"/>
    </xf>
    <xf numFmtId="0" fontId="9" fillId="2" borderId="36" xfId="0" quotePrefix="1" applyFont="1" applyFill="1" applyBorder="1" applyAlignment="1" applyProtection="1">
      <protection hidden="1"/>
    </xf>
    <xf numFmtId="0" fontId="9" fillId="2" borderId="36" xfId="0" applyFont="1" applyFill="1" applyBorder="1" applyProtection="1">
      <protection hidden="1"/>
    </xf>
    <xf numFmtId="0" fontId="8" fillId="2" borderId="36" xfId="0" applyNumberFormat="1" applyFont="1" applyFill="1" applyBorder="1" applyAlignment="1" applyProtection="1">
      <alignment horizontal="left" vertical="center" wrapText="1"/>
      <protection hidden="1"/>
    </xf>
    <xf numFmtId="0" fontId="8" fillId="2" borderId="37" xfId="0" applyNumberFormat="1" applyFont="1" applyFill="1" applyBorder="1" applyAlignment="1" applyProtection="1">
      <alignment horizontal="left" vertical="center" wrapText="1"/>
      <protection hidden="1"/>
    </xf>
    <xf numFmtId="0" fontId="9" fillId="2" borderId="36" xfId="0" quotePrefix="1" applyFont="1" applyFill="1" applyBorder="1" applyAlignment="1" applyProtection="1">
      <alignment horizontal="left"/>
      <protection hidden="1"/>
    </xf>
    <xf numFmtId="0" fontId="9" fillId="2" borderId="36" xfId="0" applyFont="1" applyFill="1" applyBorder="1" applyAlignment="1" applyProtection="1">
      <alignment horizontal="left"/>
      <protection hidden="1"/>
    </xf>
    <xf numFmtId="0" fontId="4" fillId="2" borderId="1" xfId="0" applyFont="1" applyFill="1" applyBorder="1" applyAlignment="1" applyProtection="1">
      <alignment horizontal="centerContinuous"/>
      <protection hidden="1"/>
    </xf>
    <xf numFmtId="0" fontId="9" fillId="2" borderId="2" xfId="0" applyFont="1" applyFill="1" applyBorder="1" applyAlignment="1" applyProtection="1">
      <alignment vertical="center"/>
      <protection hidden="1"/>
    </xf>
    <xf numFmtId="0" fontId="9" fillId="2" borderId="2" xfId="0" quotePrefix="1" applyFont="1" applyFill="1" applyBorder="1" applyAlignment="1" applyProtection="1">
      <protection hidden="1"/>
    </xf>
    <xf numFmtId="0" fontId="8" fillId="2" borderId="2" xfId="0" applyNumberFormat="1" applyFont="1" applyFill="1" applyBorder="1" applyAlignment="1" applyProtection="1">
      <alignment horizontal="left" vertical="center" wrapText="1"/>
      <protection hidden="1"/>
    </xf>
    <xf numFmtId="0" fontId="8" fillId="2" borderId="3" xfId="0" applyNumberFormat="1" applyFont="1" applyFill="1" applyBorder="1" applyAlignment="1" applyProtection="1">
      <alignment horizontal="left" vertical="center" wrapText="1"/>
      <protection hidden="1"/>
    </xf>
    <xf numFmtId="0" fontId="16" fillId="2" borderId="8" xfId="0" applyFont="1" applyFill="1" applyBorder="1" applyAlignment="1" applyProtection="1">
      <alignment horizontal="left" vertical="top"/>
      <protection hidden="1"/>
    </xf>
    <xf numFmtId="1" fontId="0" fillId="0" borderId="0" xfId="0" quotePrefix="1" applyNumberFormat="1" applyProtection="1">
      <protection hidden="1"/>
    </xf>
    <xf numFmtId="0" fontId="0" fillId="0" borderId="0" xfId="0" quotePrefix="1" applyProtection="1">
      <protection hidden="1"/>
    </xf>
    <xf numFmtId="165" fontId="26" fillId="2" borderId="0" xfId="0" applyNumberFormat="1" applyFont="1" applyFill="1" applyBorder="1" applyAlignment="1" applyProtection="1">
      <protection hidden="1"/>
    </xf>
    <xf numFmtId="4" fontId="0" fillId="0" borderId="0" xfId="0" applyNumberFormat="1" applyProtection="1">
      <protection hidden="1"/>
    </xf>
    <xf numFmtId="0" fontId="4" fillId="0" borderId="0" xfId="0" applyFont="1"/>
    <xf numFmtId="0" fontId="16" fillId="0" borderId="0" xfId="0" applyFont="1" applyAlignment="1" applyProtection="1">
      <alignment vertical="center"/>
      <protection hidden="1"/>
    </xf>
    <xf numFmtId="0" fontId="9" fillId="2" borderId="0" xfId="0" quotePrefix="1" applyFont="1" applyFill="1" applyBorder="1" applyAlignment="1" applyProtection="1">
      <protection hidden="1"/>
    </xf>
    <xf numFmtId="0" fontId="1" fillId="0" borderId="0" xfId="0" applyFont="1"/>
    <xf numFmtId="0" fontId="0" fillId="0" borderId="0" xfId="0" applyAlignment="1" applyProtection="1">
      <alignment horizontal="center"/>
      <protection hidden="1"/>
    </xf>
    <xf numFmtId="0" fontId="9" fillId="2" borderId="0" xfId="0" quotePrefix="1" applyFont="1" applyFill="1" applyBorder="1" applyAlignment="1" applyProtection="1">
      <protection hidden="1"/>
    </xf>
    <xf numFmtId="0" fontId="36" fillId="2" borderId="0" xfId="0" quotePrefix="1" applyFont="1" applyFill="1" applyBorder="1" applyAlignment="1" applyProtection="1">
      <alignment horizontal="center"/>
      <protection hidden="1"/>
    </xf>
    <xf numFmtId="0" fontId="36" fillId="2" borderId="24" xfId="0" quotePrefix="1" applyFont="1" applyFill="1" applyBorder="1" applyAlignment="1" applyProtection="1">
      <alignment horizontal="center"/>
      <protection hidden="1"/>
    </xf>
    <xf numFmtId="0" fontId="36" fillId="6" borderId="0" xfId="0" quotePrefix="1" applyFont="1" applyFill="1" applyBorder="1" applyAlignment="1" applyProtection="1">
      <alignment horizontal="center"/>
      <protection hidden="1"/>
    </xf>
    <xf numFmtId="0" fontId="9" fillId="6" borderId="0" xfId="0" quotePrefix="1" applyFont="1" applyFill="1" applyBorder="1" applyAlignment="1" applyProtection="1">
      <protection hidden="1"/>
    </xf>
    <xf numFmtId="0" fontId="16" fillId="6" borderId="0" xfId="0" applyFont="1" applyFill="1" applyAlignment="1" applyProtection="1">
      <alignment vertical="center"/>
      <protection hidden="1"/>
    </xf>
    <xf numFmtId="0" fontId="0" fillId="6" borderId="0" xfId="0" applyFill="1" applyAlignment="1"/>
    <xf numFmtId="0" fontId="0" fillId="6" borderId="0" xfId="0" applyFill="1" applyBorder="1" applyAlignment="1"/>
    <xf numFmtId="0" fontId="0" fillId="6" borderId="0" xfId="0" applyFill="1" applyAlignment="1">
      <alignment vertical="center"/>
    </xf>
    <xf numFmtId="0" fontId="18" fillId="2" borderId="2" xfId="0" applyFont="1" applyFill="1" applyBorder="1" applyAlignment="1" applyProtection="1">
      <alignment vertical="center"/>
      <protection hidden="1"/>
    </xf>
    <xf numFmtId="0" fontId="9" fillId="2" borderId="0" xfId="0" quotePrefix="1" applyFont="1" applyFill="1" applyBorder="1" applyAlignment="1" applyProtection="1">
      <protection hidden="1"/>
    </xf>
    <xf numFmtId="0" fontId="0" fillId="0" borderId="0" xfId="0" applyBorder="1" applyAlignment="1" applyProtection="1">
      <alignment horizontal="left" vertical="center"/>
      <protection hidden="1"/>
    </xf>
    <xf numFmtId="0" fontId="9" fillId="2" borderId="0" xfId="0" applyFont="1" applyFill="1" applyBorder="1" applyAlignment="1" applyProtection="1">
      <alignment horizontal="left"/>
      <protection hidden="1"/>
    </xf>
    <xf numFmtId="0" fontId="0" fillId="0" borderId="0" xfId="0" quotePrefix="1" applyNumberFormat="1" applyAlignment="1" applyProtection="1">
      <alignment horizontal="left"/>
      <protection hidden="1"/>
    </xf>
    <xf numFmtId="3" fontId="0" fillId="0" borderId="0" xfId="0" quotePrefix="1" applyNumberFormat="1" applyAlignment="1" applyProtection="1">
      <alignment horizontal="left"/>
      <protection hidden="1"/>
    </xf>
    <xf numFmtId="14" fontId="1" fillId="0" borderId="0" xfId="0" quotePrefix="1" applyNumberFormat="1" applyFont="1" applyProtection="1">
      <protection hidden="1"/>
    </xf>
    <xf numFmtId="0" fontId="30" fillId="6" borderId="0" xfId="0" applyFont="1" applyFill="1" applyProtection="1">
      <protection hidden="1"/>
    </xf>
    <xf numFmtId="0" fontId="29" fillId="6" borderId="0" xfId="0" applyFont="1" applyFill="1" applyAlignment="1" applyProtection="1">
      <alignment horizontal="center" vertical="center"/>
      <protection hidden="1"/>
    </xf>
    <xf numFmtId="14" fontId="30" fillId="6" borderId="0" xfId="0" applyNumberFormat="1" applyFont="1" applyFill="1" applyAlignment="1" applyProtection="1">
      <alignment horizontal="center" vertical="center"/>
      <protection hidden="1"/>
    </xf>
    <xf numFmtId="0" fontId="0" fillId="6" borderId="0" xfId="0" applyFill="1" applyProtection="1">
      <protection hidden="1"/>
    </xf>
    <xf numFmtId="0" fontId="66" fillId="2" borderId="0" xfId="0" applyFont="1" applyFill="1" applyBorder="1" applyAlignment="1" applyProtection="1">
      <alignment vertical="top"/>
      <protection hidden="1"/>
    </xf>
    <xf numFmtId="0" fontId="1" fillId="2" borderId="0" xfId="0" applyFont="1" applyFill="1" applyBorder="1" applyAlignment="1" applyProtection="1">
      <alignment horizontal="centerContinuous"/>
      <protection hidden="1"/>
    </xf>
    <xf numFmtId="0" fontId="1" fillId="2" borderId="0" xfId="0" applyFont="1" applyFill="1" applyBorder="1" applyProtection="1">
      <protection hidden="1"/>
    </xf>
    <xf numFmtId="0" fontId="66"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3" fontId="21" fillId="0" borderId="0" xfId="0" quotePrefix="1" applyNumberFormat="1" applyFont="1" applyFill="1" applyBorder="1" applyAlignment="1" applyProtection="1">
      <alignment vertical="center" wrapText="1"/>
      <protection hidden="1"/>
    </xf>
    <xf numFmtId="3" fontId="21" fillId="0" borderId="0" xfId="0" applyNumberFormat="1" applyFont="1" applyFill="1" applyBorder="1" applyAlignment="1" applyProtection="1">
      <alignment vertical="center" wrapText="1"/>
      <protection hidden="1"/>
    </xf>
    <xf numFmtId="0" fontId="1" fillId="2" borderId="6" xfId="0" applyFont="1" applyFill="1" applyBorder="1" applyProtection="1">
      <protection hidden="1"/>
    </xf>
    <xf numFmtId="0" fontId="6" fillId="0" borderId="0" xfId="0" applyFont="1" applyProtection="1">
      <protection hidden="1"/>
    </xf>
    <xf numFmtId="0" fontId="0" fillId="0" borderId="31" xfId="0" applyFill="1" applyBorder="1" applyProtection="1">
      <protection hidden="1"/>
    </xf>
    <xf numFmtId="3" fontId="2" fillId="2" borderId="0" xfId="0" applyNumberFormat="1" applyFont="1" applyFill="1" applyBorder="1" applyAlignment="1" applyProtection="1">
      <alignment horizontal="center" vertical="center"/>
      <protection hidden="1"/>
    </xf>
    <xf numFmtId="0" fontId="9" fillId="2" borderId="0" xfId="0" applyFont="1" applyFill="1" applyBorder="1" applyAlignment="1" applyProtection="1">
      <alignment horizontal="left"/>
      <protection hidden="1"/>
    </xf>
    <xf numFmtId="0" fontId="22" fillId="2" borderId="0" xfId="0" applyFont="1" applyFill="1" applyBorder="1" applyAlignment="1" applyProtection="1">
      <alignment horizontal="center"/>
      <protection hidden="1"/>
    </xf>
    <xf numFmtId="0" fontId="1" fillId="2" borderId="0" xfId="0" applyFont="1" applyFill="1" applyProtection="1">
      <protection hidden="1"/>
    </xf>
    <xf numFmtId="0" fontId="63" fillId="2" borderId="0" xfId="0" applyFont="1" applyFill="1" applyBorder="1" applyAlignment="1" applyProtection="1">
      <alignment vertical="center"/>
      <protection hidden="1"/>
    </xf>
    <xf numFmtId="0" fontId="69" fillId="2" borderId="0" xfId="0" quotePrefix="1" applyFont="1" applyFill="1" applyBorder="1" applyProtection="1">
      <protection hidden="1"/>
    </xf>
    <xf numFmtId="0" fontId="69" fillId="2" borderId="0" xfId="0" applyFont="1" applyFill="1" applyBorder="1" applyAlignment="1" applyProtection="1">
      <alignment horizontal="left"/>
      <protection hidden="1"/>
    </xf>
    <xf numFmtId="0" fontId="1" fillId="2" borderId="4" xfId="0" applyFont="1" applyFill="1" applyBorder="1" applyProtection="1">
      <protection hidden="1"/>
    </xf>
    <xf numFmtId="0" fontId="1" fillId="2" borderId="7" xfId="0" applyFont="1" applyFill="1" applyBorder="1" applyProtection="1">
      <protection hidden="1"/>
    </xf>
    <xf numFmtId="0" fontId="1" fillId="2" borderId="8" xfId="0" applyFont="1" applyFill="1" applyBorder="1" applyProtection="1">
      <protection hidden="1"/>
    </xf>
    <xf numFmtId="0" fontId="1" fillId="2" borderId="9" xfId="0" applyFont="1" applyFill="1" applyBorder="1" applyProtection="1">
      <protection hidden="1"/>
    </xf>
    <xf numFmtId="0" fontId="1" fillId="2" borderId="1" xfId="0" applyFont="1" applyFill="1" applyBorder="1" applyProtection="1">
      <protection hidden="1"/>
    </xf>
    <xf numFmtId="0" fontId="1" fillId="2" borderId="31" xfId="0" applyFont="1" applyFill="1" applyBorder="1" applyProtection="1">
      <protection hidden="1"/>
    </xf>
    <xf numFmtId="0" fontId="47" fillId="2" borderId="0" xfId="0" applyFont="1" applyFill="1" applyBorder="1" applyAlignment="1" applyProtection="1">
      <alignment horizontal="center"/>
      <protection hidden="1"/>
    </xf>
    <xf numFmtId="0" fontId="0" fillId="2" borderId="0" xfId="0" applyFill="1" applyBorder="1" applyAlignment="1" applyProtection="1">
      <alignment horizontal="left" vertical="center" wrapText="1"/>
      <protection hidden="1"/>
    </xf>
    <xf numFmtId="0" fontId="6" fillId="2" borderId="0" xfId="0" applyFont="1" applyFill="1" applyBorder="1" applyAlignment="1" applyProtection="1">
      <alignment vertical="center" wrapText="1"/>
      <protection hidden="1"/>
    </xf>
    <xf numFmtId="3" fontId="4" fillId="2" borderId="0" xfId="0" applyNumberFormat="1" applyFont="1" applyFill="1" applyBorder="1" applyAlignment="1" applyProtection="1">
      <alignment vertical="center"/>
      <protection hidden="1"/>
    </xf>
    <xf numFmtId="0" fontId="0" fillId="2" borderId="0" xfId="0" applyFill="1" applyBorder="1" applyAlignment="1" applyProtection="1">
      <alignment horizontal="center" vertical="center" wrapText="1"/>
      <protection hidden="1"/>
    </xf>
    <xf numFmtId="0" fontId="6" fillId="2" borderId="17" xfId="0" applyFont="1" applyFill="1" applyBorder="1" applyAlignment="1" applyProtection="1">
      <alignment horizontal="center" vertical="center" wrapText="1"/>
      <protection hidden="1"/>
    </xf>
    <xf numFmtId="0" fontId="39" fillId="2" borderId="0" xfId="0" quotePrefix="1" applyFont="1" applyFill="1" applyAlignment="1" applyProtection="1">
      <alignment horizontal="left" vertical="justify" wrapText="1"/>
      <protection hidden="1"/>
    </xf>
    <xf numFmtId="0" fontId="40" fillId="2" borderId="0" xfId="0" quotePrefix="1" applyFont="1" applyFill="1" applyAlignment="1" applyProtection="1">
      <alignment horizontal="justify" vertical="justify"/>
      <protection hidden="1"/>
    </xf>
    <xf numFmtId="0" fontId="56" fillId="0" borderId="0" xfId="0" applyFont="1" applyAlignment="1" applyProtection="1">
      <alignment horizontal="left" vertical="justify" wrapText="1"/>
      <protection hidden="1"/>
    </xf>
    <xf numFmtId="0" fontId="40" fillId="2" borderId="0" xfId="0" quotePrefix="1" applyFont="1" applyFill="1" applyAlignment="1" applyProtection="1">
      <alignment vertical="justify" wrapText="1"/>
      <protection hidden="1"/>
    </xf>
    <xf numFmtId="0" fontId="1" fillId="0" borderId="0" xfId="0" applyFont="1" applyAlignment="1" applyProtection="1">
      <alignment vertical="justify" wrapText="1"/>
      <protection hidden="1"/>
    </xf>
    <xf numFmtId="4" fontId="39" fillId="2" borderId="0" xfId="0" quotePrefix="1" applyNumberFormat="1" applyFont="1" applyFill="1" applyAlignment="1" applyProtection="1">
      <alignment vertical="justify" wrapText="1"/>
      <protection hidden="1"/>
    </xf>
    <xf numFmtId="4" fontId="0" fillId="0" borderId="0" xfId="0" applyNumberFormat="1" applyAlignment="1" applyProtection="1">
      <alignment vertical="justify" wrapText="1"/>
      <protection hidden="1"/>
    </xf>
    <xf numFmtId="4" fontId="40" fillId="2" borderId="0" xfId="0" quotePrefix="1" applyNumberFormat="1" applyFont="1" applyFill="1" applyAlignment="1" applyProtection="1">
      <alignment vertical="justify"/>
      <protection hidden="1"/>
    </xf>
    <xf numFmtId="0" fontId="1" fillId="0" borderId="0" xfId="0" applyFont="1" applyAlignment="1">
      <alignment vertical="justify"/>
    </xf>
    <xf numFmtId="0" fontId="0" fillId="6" borderId="0" xfId="0" applyFill="1" applyAlignment="1" applyProtection="1">
      <alignment wrapText="1"/>
      <protection hidden="1"/>
    </xf>
    <xf numFmtId="0" fontId="56" fillId="0" borderId="0" xfId="0" applyFont="1" applyAlignment="1" applyProtection="1">
      <alignment vertical="justify" wrapText="1"/>
      <protection hidden="1"/>
    </xf>
    <xf numFmtId="0" fontId="40" fillId="2" borderId="0" xfId="0" quotePrefix="1" applyFont="1" applyFill="1" applyAlignment="1" applyProtection="1">
      <alignment horizontal="left" vertical="justify" wrapText="1"/>
      <protection hidden="1"/>
    </xf>
    <xf numFmtId="0" fontId="40" fillId="2" borderId="0" xfId="0" quotePrefix="1" applyFont="1" applyFill="1" applyAlignment="1" applyProtection="1">
      <alignment horizontal="justify" vertical="justify" wrapText="1"/>
      <protection hidden="1"/>
    </xf>
    <xf numFmtId="0" fontId="40" fillId="2" borderId="0" xfId="0" applyFont="1" applyFill="1" applyAlignment="1" applyProtection="1">
      <alignment horizontal="left" vertical="justify" wrapText="1"/>
      <protection hidden="1"/>
    </xf>
    <xf numFmtId="0" fontId="40" fillId="2" borderId="0" xfId="0" applyFont="1" applyFill="1" applyAlignment="1" applyProtection="1">
      <alignment horizontal="justify" vertical="justify" wrapText="1"/>
      <protection hidden="1"/>
    </xf>
    <xf numFmtId="0" fontId="0" fillId="0" borderId="0" xfId="0" applyAlignment="1" applyProtection="1">
      <alignment horizontal="left" vertical="justify" wrapText="1"/>
      <protection hidden="1"/>
    </xf>
    <xf numFmtId="0" fontId="40" fillId="2" borderId="0" xfId="0" applyFont="1" applyFill="1" applyAlignment="1" applyProtection="1">
      <alignment vertical="justify" wrapText="1"/>
      <protection hidden="1"/>
    </xf>
    <xf numFmtId="0" fontId="39" fillId="2" borderId="0" xfId="0" applyFont="1" applyFill="1" applyAlignment="1" applyProtection="1">
      <alignment vertical="justify" wrapText="1"/>
      <protection hidden="1"/>
    </xf>
    <xf numFmtId="0" fontId="39" fillId="2" borderId="0" xfId="0" quotePrefix="1" applyFont="1" applyFill="1" applyAlignment="1" applyProtection="1">
      <alignment vertical="justify" wrapText="1"/>
      <protection hidden="1"/>
    </xf>
    <xf numFmtId="0" fontId="39" fillId="2" borderId="0" xfId="0" applyFont="1" applyFill="1" applyAlignment="1" applyProtection="1">
      <alignment horizontal="left" vertical="justify" wrapText="1"/>
      <protection hidden="1"/>
    </xf>
    <xf numFmtId="0" fontId="21" fillId="2" borderId="0" xfId="0" quotePrefix="1" applyFont="1" applyFill="1" applyAlignment="1" applyProtection="1">
      <alignment horizontal="left" vertical="justify" wrapText="1"/>
      <protection hidden="1"/>
    </xf>
    <xf numFmtId="0" fontId="39" fillId="2" borderId="0" xfId="0" quotePrefix="1" applyFont="1" applyFill="1" applyAlignment="1" applyProtection="1">
      <alignment horizontal="justify" vertical="justify" wrapText="1"/>
      <protection hidden="1"/>
    </xf>
    <xf numFmtId="0" fontId="37" fillId="2" borderId="0" xfId="0" quotePrefix="1" applyFont="1" applyFill="1" applyBorder="1" applyAlignment="1" applyProtection="1">
      <alignment horizontal="center" vertical="justify"/>
      <protection hidden="1"/>
    </xf>
    <xf numFmtId="0" fontId="37" fillId="2" borderId="0" xfId="0" applyFont="1" applyFill="1" applyBorder="1" applyAlignment="1" applyProtection="1">
      <alignment horizontal="center" vertical="justify"/>
      <protection hidden="1"/>
    </xf>
    <xf numFmtId="0" fontId="22" fillId="2" borderId="0" xfId="0" applyFont="1" applyFill="1" applyAlignment="1" applyProtection="1">
      <alignment horizontal="justify" vertical="justify" wrapText="1"/>
      <protection hidden="1"/>
    </xf>
    <xf numFmtId="0" fontId="22" fillId="2" borderId="0" xfId="0" applyFont="1" applyFill="1" applyAlignment="1" applyProtection="1">
      <alignment horizontal="justify" vertical="justify"/>
      <protection hidden="1"/>
    </xf>
    <xf numFmtId="0" fontId="30" fillId="2" borderId="0" xfId="0" applyFont="1" applyFill="1" applyAlignment="1" applyProtection="1">
      <alignment horizontal="left" vertical="center" wrapText="1"/>
      <protection hidden="1"/>
    </xf>
    <xf numFmtId="0" fontId="30"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wrapText="1"/>
      <protection hidden="1"/>
    </xf>
    <xf numFmtId="0" fontId="30" fillId="2" borderId="0" xfId="0" applyFont="1" applyFill="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protection hidden="1"/>
    </xf>
    <xf numFmtId="0" fontId="30" fillId="2" borderId="0" xfId="0" quotePrefix="1" applyFont="1" applyFill="1" applyAlignment="1" applyProtection="1">
      <alignment horizontal="justify" vertical="center" wrapText="1"/>
      <protection hidden="1"/>
    </xf>
    <xf numFmtId="0" fontId="30" fillId="2" borderId="0" xfId="0" applyFont="1" applyFill="1" applyAlignment="1" applyProtection="1">
      <alignment horizontal="justify" vertical="center"/>
      <protection hidden="1"/>
    </xf>
    <xf numFmtId="0" fontId="30" fillId="2" borderId="0" xfId="0" applyFont="1" applyFill="1" applyAlignment="1" applyProtection="1">
      <alignment horizontal="justify" vertical="center" wrapText="1"/>
      <protection hidden="1"/>
    </xf>
    <xf numFmtId="0" fontId="32" fillId="2" borderId="0" xfId="0" quotePrefix="1" applyFont="1" applyFill="1" applyAlignment="1" applyProtection="1">
      <alignment horizontal="center" vertical="center"/>
      <protection hidden="1"/>
    </xf>
    <xf numFmtId="0" fontId="32" fillId="2" borderId="0" xfId="0" applyFont="1" applyFill="1" applyAlignment="1" applyProtection="1">
      <alignment horizontal="center" vertical="center"/>
      <protection hidden="1"/>
    </xf>
    <xf numFmtId="0" fontId="33" fillId="2" borderId="8" xfId="0" quotePrefix="1" applyFont="1" applyFill="1" applyBorder="1" applyAlignment="1" applyProtection="1">
      <alignment horizontal="center" vertical="center"/>
      <protection hidden="1"/>
    </xf>
    <xf numFmtId="0" fontId="33" fillId="2" borderId="8" xfId="0" applyFont="1" applyFill="1" applyBorder="1" applyAlignment="1" applyProtection="1">
      <alignment horizontal="center" vertical="center"/>
      <protection hidden="1"/>
    </xf>
    <xf numFmtId="0" fontId="29" fillId="2" borderId="0" xfId="0" quotePrefix="1" applyFont="1" applyFill="1" applyAlignment="1" applyProtection="1">
      <alignment horizontal="center" vertical="center"/>
      <protection hidden="1"/>
    </xf>
    <xf numFmtId="0" fontId="29" fillId="2" borderId="0" xfId="0" applyFont="1" applyFill="1" applyAlignment="1" applyProtection="1">
      <alignment horizontal="center" vertical="center"/>
      <protection hidden="1"/>
    </xf>
    <xf numFmtId="166" fontId="30" fillId="2" borderId="0" xfId="0" applyNumberFormat="1" applyFont="1" applyFill="1" applyAlignment="1" applyProtection="1">
      <alignment horizontal="left" vertical="center"/>
      <protection hidden="1"/>
    </xf>
    <xf numFmtId="0" fontId="30" fillId="2" borderId="0" xfId="0" applyFont="1" applyFill="1" applyAlignment="1" applyProtection="1">
      <alignment horizontal="justify" vertical="top" wrapText="1"/>
      <protection hidden="1"/>
    </xf>
    <xf numFmtId="0" fontId="30" fillId="2" borderId="0" xfId="0" applyFont="1" applyFill="1" applyAlignment="1" applyProtection="1">
      <alignment horizontal="justify" vertical="top"/>
      <protection hidden="1"/>
    </xf>
    <xf numFmtId="0" fontId="5" fillId="2" borderId="4" xfId="0" applyNumberFormat="1" applyFont="1" applyFill="1" applyBorder="1" applyAlignment="1" applyProtection="1">
      <alignment horizontal="left" vertical="center" wrapText="1"/>
      <protection hidden="1"/>
    </xf>
    <xf numFmtId="0" fontId="5" fillId="2" borderId="6" xfId="0" applyNumberFormat="1" applyFont="1" applyFill="1" applyBorder="1" applyAlignment="1" applyProtection="1">
      <alignment horizontal="left" vertical="center" wrapText="1"/>
      <protection hidden="1"/>
    </xf>
    <xf numFmtId="0" fontId="5" fillId="2" borderId="0" xfId="0" applyNumberFormat="1"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protection hidden="1"/>
    </xf>
    <xf numFmtId="165" fontId="26" fillId="2" borderId="28" xfId="0" quotePrefix="1" applyNumberFormat="1" applyFont="1" applyFill="1" applyBorder="1" applyAlignment="1" applyProtection="1">
      <protection hidden="1"/>
    </xf>
    <xf numFmtId="165" fontId="26" fillId="2" borderId="29" xfId="0" applyNumberFormat="1" applyFont="1" applyFill="1" applyBorder="1" applyAlignment="1" applyProtection="1">
      <protection hidden="1"/>
    </xf>
    <xf numFmtId="165" fontId="26" fillId="2" borderId="30" xfId="0" applyNumberFormat="1" applyFont="1" applyFill="1" applyBorder="1" applyAlignment="1" applyProtection="1">
      <protection hidden="1"/>
    </xf>
    <xf numFmtId="0" fontId="9" fillId="2" borderId="0" xfId="0" applyFont="1" applyFill="1" applyBorder="1" applyAlignment="1" applyProtection="1">
      <alignment horizontal="left" vertical="top"/>
      <protection hidden="1"/>
    </xf>
    <xf numFmtId="0" fontId="9" fillId="2" borderId="6" xfId="0" applyFont="1" applyFill="1" applyBorder="1" applyAlignment="1" applyProtection="1">
      <alignment horizontal="left" vertical="top"/>
      <protection hidden="1"/>
    </xf>
    <xf numFmtId="0" fontId="64" fillId="0" borderId="4" xfId="0" quotePrefix="1" applyFont="1" applyFill="1" applyBorder="1" applyAlignment="1" applyProtection="1">
      <alignment horizontal="left" vertical="center" wrapText="1"/>
      <protection locked="0"/>
    </xf>
    <xf numFmtId="0" fontId="64" fillId="0" borderId="0" xfId="0" applyFont="1" applyFill="1" applyAlignment="1" applyProtection="1">
      <alignment horizontal="left" vertical="center" wrapText="1"/>
      <protection locked="0"/>
    </xf>
    <xf numFmtId="0" fontId="64" fillId="0" borderId="6" xfId="0" applyFont="1" applyFill="1" applyBorder="1" applyAlignment="1" applyProtection="1">
      <alignment horizontal="left" vertical="center" wrapText="1"/>
      <protection locked="0"/>
    </xf>
    <xf numFmtId="0" fontId="64" fillId="0" borderId="7" xfId="0" applyFont="1" applyFill="1" applyBorder="1" applyAlignment="1" applyProtection="1">
      <alignment horizontal="left" vertical="center" wrapText="1"/>
      <protection locked="0"/>
    </xf>
    <xf numFmtId="0" fontId="64" fillId="0" borderId="8" xfId="0" applyFont="1" applyFill="1" applyBorder="1" applyAlignment="1" applyProtection="1">
      <alignment horizontal="left" vertical="center" wrapText="1"/>
      <protection locked="0"/>
    </xf>
    <xf numFmtId="0" fontId="64" fillId="0" borderId="9" xfId="0" applyFont="1" applyFill="1" applyBorder="1" applyAlignment="1" applyProtection="1">
      <alignment horizontal="left" vertical="center" wrapText="1"/>
      <protection locked="0"/>
    </xf>
    <xf numFmtId="3" fontId="2" fillId="2" borderId="0" xfId="0" quotePrefix="1" applyNumberFormat="1" applyFont="1" applyFill="1" applyBorder="1" applyAlignment="1" applyProtection="1">
      <alignment horizontal="center" vertical="center"/>
      <protection hidden="1"/>
    </xf>
    <xf numFmtId="3" fontId="2" fillId="2" borderId="0" xfId="0" applyNumberFormat="1" applyFont="1" applyFill="1" applyBorder="1" applyAlignment="1" applyProtection="1">
      <alignment horizontal="center" vertical="center"/>
      <protection hidden="1"/>
    </xf>
    <xf numFmtId="165" fontId="26" fillId="2" borderId="28" xfId="0" applyNumberFormat="1" applyFont="1" applyFill="1" applyBorder="1" applyAlignment="1" applyProtection="1">
      <protection locked="0"/>
    </xf>
    <xf numFmtId="165" fontId="26" fillId="2" borderId="29" xfId="0" applyNumberFormat="1" applyFont="1" applyFill="1" applyBorder="1" applyAlignment="1" applyProtection="1">
      <protection locked="0"/>
    </xf>
    <xf numFmtId="165" fontId="26" fillId="2" borderId="30" xfId="0" applyNumberFormat="1" applyFont="1" applyFill="1" applyBorder="1" applyAlignment="1" applyProtection="1">
      <protection locked="0"/>
    </xf>
    <xf numFmtId="0" fontId="5" fillId="2" borderId="23" xfId="0" applyNumberFormat="1" applyFont="1" applyFill="1" applyBorder="1" applyAlignment="1" applyProtection="1">
      <alignment horizontal="left" vertical="top" wrapText="1"/>
      <protection locked="0"/>
    </xf>
    <xf numFmtId="0" fontId="0" fillId="0" borderId="24"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0" xfId="0" applyAlignment="1" applyProtection="1">
      <alignment vertical="top" wrapText="1"/>
      <protection locked="0"/>
    </xf>
    <xf numFmtId="0" fontId="0" fillId="0" borderId="19"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6" xfId="0" applyBorder="1" applyAlignment="1" applyProtection="1">
      <alignment vertical="top" wrapText="1"/>
      <protection locked="0"/>
    </xf>
    <xf numFmtId="0" fontId="8" fillId="2" borderId="0" xfId="0" applyNumberFormat="1" applyFont="1" applyFill="1" applyBorder="1" applyAlignment="1" applyProtection="1">
      <alignment horizontal="center" vertical="center" wrapText="1"/>
      <protection hidden="1"/>
    </xf>
    <xf numFmtId="0" fontId="16" fillId="2" borderId="0" xfId="0" quotePrefix="1" applyFont="1" applyFill="1" applyBorder="1" applyAlignment="1" applyProtection="1">
      <alignment horizontal="left" vertical="center" wrapText="1"/>
      <protection hidden="1"/>
    </xf>
    <xf numFmtId="170" fontId="26" fillId="2" borderId="28" xfId="0" applyNumberFormat="1" applyFont="1" applyFill="1" applyBorder="1" applyAlignment="1" applyProtection="1">
      <protection locked="0"/>
    </xf>
    <xf numFmtId="170" fontId="26" fillId="2" borderId="29" xfId="0" applyNumberFormat="1" applyFont="1" applyFill="1" applyBorder="1" applyAlignment="1" applyProtection="1">
      <protection locked="0"/>
    </xf>
    <xf numFmtId="170" fontId="26" fillId="2" borderId="30" xfId="0" applyNumberFormat="1" applyFont="1" applyFill="1" applyBorder="1" applyAlignment="1" applyProtection="1">
      <protection locked="0"/>
    </xf>
    <xf numFmtId="0" fontId="18" fillId="2" borderId="0" xfId="0" applyFont="1" applyFill="1" applyBorder="1" applyAlignment="1" applyProtection="1">
      <alignment horizontal="left" vertical="center"/>
      <protection hidden="1"/>
    </xf>
    <xf numFmtId="0" fontId="8" fillId="2" borderId="8" xfId="0" applyNumberFormat="1" applyFont="1" applyFill="1" applyBorder="1" applyAlignment="1" applyProtection="1">
      <alignment horizontal="left" vertical="center" wrapText="1"/>
      <protection hidden="1"/>
    </xf>
    <xf numFmtId="0" fontId="8" fillId="2" borderId="9" xfId="0" applyNumberFormat="1" applyFont="1" applyFill="1" applyBorder="1" applyAlignment="1" applyProtection="1">
      <alignment horizontal="left" vertical="center" wrapText="1"/>
      <protection hidden="1"/>
    </xf>
    <xf numFmtId="0" fontId="16" fillId="2" borderId="0" xfId="0" quotePrefix="1" applyFont="1" applyFill="1" applyBorder="1" applyAlignment="1" applyProtection="1">
      <alignment vertical="center" wrapText="1"/>
      <protection hidden="1"/>
    </xf>
    <xf numFmtId="0" fontId="0" fillId="0" borderId="0" xfId="0" applyAlignment="1" applyProtection="1">
      <alignment wrapText="1"/>
      <protection hidden="1"/>
    </xf>
    <xf numFmtId="0" fontId="18" fillId="2" borderId="0" xfId="0" applyFont="1" applyFill="1" applyBorder="1" applyAlignment="1" applyProtection="1">
      <alignment horizontal="center"/>
      <protection hidden="1"/>
    </xf>
    <xf numFmtId="3" fontId="2" fillId="2" borderId="7" xfId="0" quotePrefix="1" applyNumberFormat="1" applyFont="1" applyFill="1" applyBorder="1" applyAlignment="1" applyProtection="1">
      <alignment horizontal="center" vertical="center"/>
      <protection hidden="1"/>
    </xf>
    <xf numFmtId="3" fontId="2" fillId="2" borderId="8" xfId="0" applyNumberFormat="1"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0" fontId="66" fillId="2" borderId="54" xfId="0" applyFont="1" applyFill="1" applyBorder="1" applyAlignment="1" applyProtection="1">
      <alignment horizontal="left" vertical="center" wrapText="1" indent="2"/>
      <protection hidden="1"/>
    </xf>
    <xf numFmtId="0" fontId="66" fillId="2" borderId="55" xfId="0" applyFont="1" applyFill="1" applyBorder="1" applyAlignment="1" applyProtection="1">
      <alignment horizontal="left" vertical="center" wrapText="1" indent="2"/>
      <protection hidden="1"/>
    </xf>
    <xf numFmtId="0" fontId="66" fillId="2" borderId="56" xfId="0" applyFont="1" applyFill="1" applyBorder="1" applyAlignment="1" applyProtection="1">
      <alignment horizontal="left" vertical="center" wrapText="1" indent="2"/>
      <protection hidden="1"/>
    </xf>
    <xf numFmtId="0" fontId="66" fillId="2" borderId="57" xfId="0" applyFont="1" applyFill="1" applyBorder="1" applyAlignment="1" applyProtection="1">
      <alignment horizontal="left" vertical="center" wrapText="1" indent="2"/>
      <protection hidden="1"/>
    </xf>
    <xf numFmtId="0" fontId="66" fillId="2" borderId="0" xfId="0" applyFont="1" applyFill="1" applyBorder="1" applyAlignment="1" applyProtection="1">
      <alignment horizontal="left" vertical="center" wrapText="1" indent="2"/>
      <protection hidden="1"/>
    </xf>
    <xf numFmtId="0" fontId="66" fillId="2" borderId="58" xfId="0" applyFont="1" applyFill="1" applyBorder="1" applyAlignment="1" applyProtection="1">
      <alignment horizontal="left" vertical="center" wrapText="1" indent="2"/>
      <protection hidden="1"/>
    </xf>
    <xf numFmtId="0" fontId="66" fillId="2" borderId="59" xfId="0" applyFont="1" applyFill="1" applyBorder="1" applyAlignment="1" applyProtection="1">
      <alignment horizontal="left" vertical="center" wrapText="1" indent="2"/>
      <protection hidden="1"/>
    </xf>
    <xf numFmtId="0" fontId="66" fillId="2" borderId="60" xfId="0" applyFont="1" applyFill="1" applyBorder="1" applyAlignment="1" applyProtection="1">
      <alignment horizontal="left" vertical="center" wrapText="1" indent="2"/>
      <protection hidden="1"/>
    </xf>
    <xf numFmtId="0" fontId="66" fillId="2" borderId="61" xfId="0" applyFont="1" applyFill="1" applyBorder="1" applyAlignment="1" applyProtection="1">
      <alignment horizontal="left" vertical="center" wrapText="1" indent="2"/>
      <protection hidden="1"/>
    </xf>
    <xf numFmtId="0" fontId="16" fillId="2" borderId="4"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16" fillId="2" borderId="18" xfId="0" applyFont="1" applyFill="1" applyBorder="1" applyAlignment="1" applyProtection="1">
      <alignment horizontal="left" vertical="center"/>
      <protection hidden="1"/>
    </xf>
    <xf numFmtId="0" fontId="36" fillId="2" borderId="19" xfId="0" quotePrefix="1" applyFont="1" applyFill="1" applyBorder="1" applyAlignment="1" applyProtection="1">
      <alignment horizontal="center"/>
      <protection hidden="1"/>
    </xf>
    <xf numFmtId="0" fontId="36" fillId="2" borderId="20" xfId="0" quotePrefix="1" applyFont="1" applyFill="1" applyBorder="1" applyAlignment="1" applyProtection="1">
      <alignment horizontal="center"/>
      <protection hidden="1"/>
    </xf>
    <xf numFmtId="0" fontId="36" fillId="2" borderId="52" xfId="0" quotePrefix="1" applyFont="1" applyFill="1" applyBorder="1" applyAlignment="1" applyProtection="1">
      <alignment horizontal="center"/>
      <protection hidden="1"/>
    </xf>
    <xf numFmtId="0" fontId="36" fillId="2" borderId="53" xfId="0" quotePrefix="1" applyFont="1" applyFill="1" applyBorder="1" applyAlignment="1" applyProtection="1">
      <alignment horizontal="center"/>
      <protection hidden="1"/>
    </xf>
    <xf numFmtId="0" fontId="36" fillId="2" borderId="26" xfId="0" quotePrefix="1" applyFont="1" applyFill="1" applyBorder="1" applyAlignment="1" applyProtection="1">
      <alignment horizontal="center"/>
      <protection hidden="1"/>
    </xf>
    <xf numFmtId="0" fontId="9" fillId="2" borderId="0" xfId="0" quotePrefix="1" applyFont="1" applyFill="1" applyAlignment="1" applyProtection="1">
      <alignment horizontal="left" vertical="center" wrapText="1"/>
      <protection hidden="1"/>
    </xf>
    <xf numFmtId="0" fontId="9" fillId="2" borderId="20" xfId="0" applyFont="1" applyFill="1" applyBorder="1" applyAlignment="1" applyProtection="1">
      <alignment horizontal="center" vertical="center"/>
      <protection hidden="1"/>
    </xf>
    <xf numFmtId="0" fontId="27" fillId="2" borderId="40" xfId="0" applyFont="1" applyFill="1" applyBorder="1" applyAlignment="1" applyProtection="1">
      <alignment horizontal="left" vertical="center" wrapText="1"/>
      <protection hidden="1"/>
    </xf>
    <xf numFmtId="0" fontId="27" fillId="2" borderId="12" xfId="0" applyFont="1" applyFill="1" applyBorder="1" applyAlignment="1" applyProtection="1">
      <alignment horizontal="left" vertical="center" wrapText="1"/>
      <protection hidden="1"/>
    </xf>
    <xf numFmtId="0" fontId="0" fillId="0" borderId="12" xfId="0" applyBorder="1" applyAlignment="1">
      <alignment wrapText="1"/>
    </xf>
    <xf numFmtId="0" fontId="0" fillId="0" borderId="41"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45" xfId="0" applyBorder="1" applyAlignment="1">
      <alignment wrapText="1"/>
    </xf>
    <xf numFmtId="0" fontId="27" fillId="2" borderId="0" xfId="0" applyFont="1" applyFill="1" applyAlignment="1" applyProtection="1">
      <alignment horizontal="center" vertical="center"/>
      <protection hidden="1"/>
    </xf>
    <xf numFmtId="165" fontId="53" fillId="2" borderId="23" xfId="0" applyNumberFormat="1" applyFont="1" applyFill="1" applyBorder="1" applyAlignment="1" applyProtection="1">
      <alignment horizontal="right" vertical="center"/>
      <protection locked="0"/>
    </xf>
    <xf numFmtId="165" fontId="53" fillId="2" borderId="24" xfId="0" applyNumberFormat="1" applyFont="1" applyFill="1" applyBorder="1" applyAlignment="1" applyProtection="1">
      <alignment horizontal="right" vertical="center"/>
      <protection locked="0"/>
    </xf>
    <xf numFmtId="165" fontId="53" fillId="2" borderId="27" xfId="0" applyNumberFormat="1" applyFont="1" applyFill="1" applyBorder="1" applyAlignment="1" applyProtection="1">
      <alignment horizontal="right" vertical="center"/>
      <protection locked="0"/>
    </xf>
    <xf numFmtId="165" fontId="53" fillId="2" borderId="19" xfId="0" applyNumberFormat="1" applyFont="1" applyFill="1" applyBorder="1" applyAlignment="1" applyProtection="1">
      <alignment horizontal="right" vertical="center"/>
      <protection locked="0"/>
    </xf>
    <xf numFmtId="165" fontId="53" fillId="2" borderId="20" xfId="0" applyNumberFormat="1" applyFont="1" applyFill="1" applyBorder="1" applyAlignment="1" applyProtection="1">
      <alignment horizontal="right" vertical="center"/>
      <protection locked="0"/>
    </xf>
    <xf numFmtId="165" fontId="53" fillId="2" borderId="26" xfId="0" applyNumberFormat="1" applyFont="1" applyFill="1" applyBorder="1" applyAlignment="1" applyProtection="1">
      <alignment horizontal="right" vertical="center"/>
      <protection locked="0"/>
    </xf>
    <xf numFmtId="0" fontId="16" fillId="0" borderId="0" xfId="0" applyFont="1" applyAlignment="1" applyProtection="1">
      <alignment vertical="center"/>
      <protection hidden="1"/>
    </xf>
    <xf numFmtId="0" fontId="0" fillId="0" borderId="0" xfId="0" applyAlignment="1"/>
    <xf numFmtId="0" fontId="0" fillId="0" borderId="18" xfId="0" applyBorder="1" applyAlignment="1"/>
    <xf numFmtId="0" fontId="0" fillId="0" borderId="0" xfId="0" applyAlignment="1">
      <alignment vertical="center"/>
    </xf>
    <xf numFmtId="0" fontId="5" fillId="0" borderId="0" xfId="0"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2" borderId="0" xfId="0" applyNumberFormat="1" applyFont="1" applyFill="1" applyBorder="1" applyAlignment="1" applyProtection="1">
      <alignment horizontal="left" vertical="center" wrapText="1"/>
      <protection hidden="1"/>
    </xf>
    <xf numFmtId="0" fontId="5" fillId="2" borderId="4" xfId="0" applyNumberFormat="1" applyFont="1" applyFill="1" applyBorder="1" applyAlignment="1" applyProtection="1">
      <alignment horizontal="center" vertical="center" wrapText="1"/>
      <protection hidden="1"/>
    </xf>
    <xf numFmtId="165" fontId="51" fillId="2" borderId="28" xfId="0" applyNumberFormat="1" applyFont="1" applyFill="1" applyBorder="1" applyAlignment="1" applyProtection="1">
      <alignment horizontal="right" vertical="center"/>
      <protection locked="0"/>
    </xf>
    <xf numFmtId="165" fontId="51" fillId="2" borderId="29" xfId="0" applyNumberFormat="1" applyFont="1" applyFill="1" applyBorder="1" applyAlignment="1" applyProtection="1">
      <alignment horizontal="right" vertical="center"/>
      <protection locked="0"/>
    </xf>
    <xf numFmtId="165" fontId="51" fillId="2" borderId="30" xfId="0" applyNumberFormat="1" applyFont="1" applyFill="1" applyBorder="1" applyAlignment="1" applyProtection="1">
      <alignment horizontal="right" vertical="center"/>
      <protection locked="0"/>
    </xf>
    <xf numFmtId="165" fontId="51" fillId="2" borderId="24" xfId="0" applyNumberFormat="1" applyFont="1" applyFill="1" applyBorder="1" applyAlignment="1" applyProtection="1">
      <alignment horizontal="right" vertical="center"/>
      <protection locked="0"/>
    </xf>
    <xf numFmtId="165" fontId="51" fillId="2" borderId="27" xfId="0" applyNumberFormat="1" applyFont="1" applyFill="1" applyBorder="1" applyAlignment="1" applyProtection="1">
      <alignment horizontal="right" vertical="center"/>
      <protection locked="0"/>
    </xf>
    <xf numFmtId="165" fontId="52" fillId="2" borderId="0" xfId="0" applyNumberFormat="1" applyFont="1" applyFill="1" applyBorder="1" applyAlignment="1" applyProtection="1">
      <alignment horizontal="right" vertical="center"/>
      <protection hidden="1"/>
    </xf>
    <xf numFmtId="165" fontId="52" fillId="2" borderId="18" xfId="0" applyNumberFormat="1" applyFont="1" applyFill="1" applyBorder="1" applyAlignment="1" applyProtection="1">
      <alignment horizontal="right" vertical="center"/>
      <protection hidden="1"/>
    </xf>
    <xf numFmtId="165" fontId="52" fillId="2" borderId="24" xfId="0" applyNumberFormat="1" applyFont="1" applyFill="1" applyBorder="1" applyAlignment="1" applyProtection="1">
      <alignment horizontal="right" vertical="center"/>
      <protection hidden="1"/>
    </xf>
    <xf numFmtId="165" fontId="52" fillId="2" borderId="27" xfId="0" applyNumberFormat="1" applyFont="1" applyFill="1" applyBorder="1" applyAlignment="1" applyProtection="1">
      <alignment horizontal="right" vertical="center"/>
      <protection hidden="1"/>
    </xf>
    <xf numFmtId="165" fontId="51" fillId="2" borderId="0" xfId="0" applyNumberFormat="1" applyFont="1" applyFill="1" applyBorder="1" applyAlignment="1" applyProtection="1">
      <alignment horizontal="right" vertical="center"/>
      <protection locked="0"/>
    </xf>
    <xf numFmtId="165" fontId="51" fillId="2" borderId="18" xfId="0" applyNumberFormat="1" applyFont="1" applyFill="1" applyBorder="1" applyAlignment="1" applyProtection="1">
      <alignment horizontal="right" vertical="center"/>
      <protection locked="0"/>
    </xf>
    <xf numFmtId="165" fontId="51" fillId="2" borderId="24" xfId="0" applyNumberFormat="1" applyFont="1" applyFill="1" applyBorder="1" applyAlignment="1" applyProtection="1">
      <alignment horizontal="right" vertical="center"/>
      <protection hidden="1"/>
    </xf>
    <xf numFmtId="165" fontId="51" fillId="2" borderId="27" xfId="0" applyNumberFormat="1" applyFont="1" applyFill="1" applyBorder="1" applyAlignment="1" applyProtection="1">
      <alignment horizontal="right" vertical="center"/>
      <protection hidden="1"/>
    </xf>
    <xf numFmtId="0" fontId="9" fillId="2" borderId="17"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165" fontId="52" fillId="2" borderId="17" xfId="0" applyNumberFormat="1" applyFont="1" applyFill="1" applyBorder="1" applyAlignment="1" applyProtection="1">
      <alignment horizontal="right" vertical="center"/>
      <protection hidden="1"/>
    </xf>
    <xf numFmtId="165" fontId="52" fillId="2" borderId="19" xfId="0" applyNumberFormat="1" applyFont="1" applyFill="1" applyBorder="1" applyAlignment="1" applyProtection="1">
      <alignment horizontal="right" vertical="center"/>
      <protection hidden="1"/>
    </xf>
    <xf numFmtId="165" fontId="52" fillId="2" borderId="20" xfId="0" applyNumberFormat="1" applyFont="1" applyFill="1" applyBorder="1" applyAlignment="1" applyProtection="1">
      <alignment horizontal="right" vertical="center"/>
      <protection hidden="1"/>
    </xf>
    <xf numFmtId="165" fontId="52" fillId="2" borderId="26" xfId="0" applyNumberFormat="1" applyFont="1" applyFill="1" applyBorder="1" applyAlignment="1" applyProtection="1">
      <alignment horizontal="right" vertical="center"/>
      <protection hidden="1"/>
    </xf>
    <xf numFmtId="165" fontId="51" fillId="2" borderId="23" xfId="0" applyNumberFormat="1" applyFont="1" applyFill="1" applyBorder="1" applyAlignment="1" applyProtection="1">
      <alignment horizontal="right" vertical="center"/>
      <protection hidden="1"/>
    </xf>
    <xf numFmtId="0" fontId="9" fillId="2" borderId="0" xfId="0" quotePrefix="1" applyFont="1" applyFill="1" applyBorder="1" applyAlignment="1" applyProtection="1">
      <alignment horizontal="center" vertical="center" wrapText="1"/>
      <protection hidden="1"/>
    </xf>
    <xf numFmtId="0" fontId="9" fillId="2" borderId="6" xfId="0" quotePrefix="1" applyFont="1" applyFill="1" applyBorder="1" applyAlignment="1" applyProtection="1">
      <alignment horizontal="center" vertical="center" wrapText="1"/>
      <protection hidden="1"/>
    </xf>
    <xf numFmtId="0" fontId="9" fillId="2" borderId="17" xfId="0" quotePrefix="1" applyFont="1" applyFill="1" applyBorder="1" applyAlignment="1" applyProtection="1">
      <alignment horizontal="center" vertical="center" wrapText="1"/>
      <protection hidden="1"/>
    </xf>
    <xf numFmtId="0" fontId="6" fillId="2" borderId="38" xfId="0" applyFont="1" applyFill="1" applyBorder="1" applyAlignment="1" applyProtection="1">
      <alignment horizontal="center" vertical="center"/>
      <protection hidden="1"/>
    </xf>
    <xf numFmtId="0" fontId="6" fillId="2" borderId="34" xfId="0" applyFont="1" applyFill="1" applyBorder="1" applyAlignment="1" applyProtection="1">
      <alignment horizontal="center" vertical="center"/>
      <protection hidden="1"/>
    </xf>
    <xf numFmtId="0" fontId="21" fillId="2" borderId="0" xfId="0" quotePrefix="1" applyFont="1" applyFill="1" applyBorder="1" applyAlignment="1" applyProtection="1">
      <alignment horizontal="center" vertical="center"/>
      <protection hidden="1"/>
    </xf>
    <xf numFmtId="0" fontId="21" fillId="2" borderId="0" xfId="0" applyFont="1" applyFill="1" applyBorder="1" applyAlignment="1" applyProtection="1">
      <alignment horizontal="center" vertical="center"/>
      <protection hidden="1"/>
    </xf>
    <xf numFmtId="0" fontId="38" fillId="0" borderId="4" xfId="0" quotePrefix="1"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38" fillId="0" borderId="6" xfId="0" applyFont="1" applyFill="1" applyBorder="1" applyAlignment="1" applyProtection="1">
      <alignment horizontal="left" vertical="center" wrapText="1"/>
      <protection locked="0"/>
    </xf>
    <xf numFmtId="0" fontId="38" fillId="0" borderId="7" xfId="0" applyFont="1" applyFill="1" applyBorder="1" applyAlignment="1" applyProtection="1">
      <alignment horizontal="left" vertical="center" wrapText="1"/>
      <protection locked="0"/>
    </xf>
    <xf numFmtId="0" fontId="38" fillId="0" borderId="8" xfId="0" applyFont="1" applyFill="1" applyBorder="1" applyAlignment="1" applyProtection="1">
      <alignment horizontal="left" vertical="center" wrapText="1"/>
      <protection locked="0"/>
    </xf>
    <xf numFmtId="0" fontId="38" fillId="0" borderId="9"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center" vertical="center"/>
      <protection hidden="1"/>
    </xf>
    <xf numFmtId="0" fontId="21" fillId="2" borderId="28" xfId="0" quotePrefix="1" applyFont="1" applyFill="1" applyBorder="1" applyAlignment="1" applyProtection="1">
      <alignment horizontal="center"/>
      <protection hidden="1"/>
    </xf>
    <xf numFmtId="0" fontId="21" fillId="2" borderId="29" xfId="0" quotePrefix="1" applyFont="1" applyFill="1" applyBorder="1" applyAlignment="1" applyProtection="1">
      <alignment horizontal="center"/>
      <protection hidden="1"/>
    </xf>
    <xf numFmtId="0" fontId="21" fillId="2" borderId="30" xfId="0" quotePrefix="1" applyFont="1" applyFill="1" applyBorder="1" applyAlignment="1" applyProtection="1">
      <alignment horizontal="center"/>
      <protection hidden="1"/>
    </xf>
    <xf numFmtId="0" fontId="21" fillId="2" borderId="4" xfId="0" quotePrefix="1" applyFont="1" applyFill="1" applyBorder="1" applyAlignment="1" applyProtection="1">
      <alignment horizontal="center" vertical="center"/>
      <protection hidden="1"/>
    </xf>
    <xf numFmtId="0" fontId="21" fillId="2" borderId="4" xfId="0" applyFont="1" applyFill="1" applyBorder="1" applyAlignment="1" applyProtection="1">
      <alignment horizontal="center" vertical="center"/>
      <protection hidden="1"/>
    </xf>
    <xf numFmtId="0" fontId="5" fillId="2" borderId="0" xfId="0" quotePrefix="1" applyFont="1" applyFill="1" applyBorder="1" applyAlignment="1" applyProtection="1">
      <alignment horizontal="left" vertical="center"/>
      <protection hidden="1"/>
    </xf>
    <xf numFmtId="3" fontId="2" fillId="2" borderId="7" xfId="0" applyNumberFormat="1" applyFont="1" applyFill="1" applyBorder="1" applyAlignment="1" applyProtection="1">
      <alignment horizontal="center" vertical="center"/>
      <protection hidden="1"/>
    </xf>
    <xf numFmtId="0" fontId="9" fillId="2" borderId="32" xfId="0" quotePrefix="1" applyFont="1" applyFill="1" applyBorder="1" applyAlignment="1" applyProtection="1">
      <alignment horizontal="center" vertical="center" wrapText="1"/>
      <protection hidden="1"/>
    </xf>
    <xf numFmtId="0" fontId="9" fillId="2" borderId="48" xfId="0" quotePrefix="1" applyFont="1" applyFill="1" applyBorder="1" applyAlignment="1" applyProtection="1">
      <alignment horizontal="center" vertical="center" wrapText="1"/>
      <protection hidden="1"/>
    </xf>
    <xf numFmtId="0" fontId="19" fillId="2" borderId="23" xfId="0" quotePrefix="1" applyFont="1" applyFill="1" applyBorder="1" applyAlignment="1" applyProtection="1">
      <alignment horizontal="center" vertical="center" wrapText="1"/>
      <protection hidden="1"/>
    </xf>
    <xf numFmtId="0" fontId="19" fillId="2" borderId="24" xfId="0" quotePrefix="1" applyFont="1" applyFill="1" applyBorder="1" applyAlignment="1" applyProtection="1">
      <alignment horizontal="center" vertical="center" wrapText="1"/>
      <protection hidden="1"/>
    </xf>
    <xf numFmtId="0" fontId="19" fillId="2" borderId="27" xfId="0" quotePrefix="1" applyFont="1" applyFill="1" applyBorder="1" applyAlignment="1" applyProtection="1">
      <alignment horizontal="center" vertical="center" wrapText="1"/>
      <protection hidden="1"/>
    </xf>
    <xf numFmtId="0" fontId="19" fillId="2" borderId="17" xfId="0" quotePrefix="1" applyFont="1" applyFill="1" applyBorder="1" applyAlignment="1" applyProtection="1">
      <alignment horizontal="center" vertical="center" wrapText="1"/>
      <protection hidden="1"/>
    </xf>
    <xf numFmtId="0" fontId="19" fillId="2" borderId="0" xfId="0" quotePrefix="1" applyFont="1" applyFill="1" applyBorder="1" applyAlignment="1" applyProtection="1">
      <alignment horizontal="center" vertical="center" wrapText="1"/>
      <protection hidden="1"/>
    </xf>
    <xf numFmtId="0" fontId="19" fillId="2" borderId="18" xfId="0" quotePrefix="1" applyFont="1" applyFill="1" applyBorder="1" applyAlignment="1" applyProtection="1">
      <alignment horizontal="center" vertical="center" wrapText="1"/>
      <protection hidden="1"/>
    </xf>
    <xf numFmtId="0" fontId="19" fillId="2" borderId="19" xfId="0" quotePrefix="1" applyFont="1" applyFill="1" applyBorder="1" applyAlignment="1" applyProtection="1">
      <alignment horizontal="center" vertical="center" wrapText="1"/>
      <protection hidden="1"/>
    </xf>
    <xf numFmtId="0" fontId="19" fillId="2" borderId="20" xfId="0" quotePrefix="1" applyFont="1" applyFill="1" applyBorder="1" applyAlignment="1" applyProtection="1">
      <alignment horizontal="center" vertical="center" wrapText="1"/>
      <protection hidden="1"/>
    </xf>
    <xf numFmtId="0" fontId="19" fillId="2" borderId="26" xfId="0" quotePrefix="1" applyFont="1" applyFill="1" applyBorder="1" applyAlignment="1" applyProtection="1">
      <alignment horizontal="center" vertical="center" wrapText="1"/>
      <protection hidden="1"/>
    </xf>
    <xf numFmtId="165" fontId="53" fillId="2" borderId="24" xfId="0" applyNumberFormat="1" applyFont="1" applyFill="1" applyBorder="1" applyAlignment="1" applyProtection="1">
      <alignment horizontal="center" vertical="center"/>
      <protection hidden="1"/>
    </xf>
    <xf numFmtId="165" fontId="53" fillId="2" borderId="27" xfId="0" applyNumberFormat="1" applyFont="1" applyFill="1" applyBorder="1" applyAlignment="1" applyProtection="1">
      <alignment horizontal="center" vertical="center"/>
      <protection hidden="1"/>
    </xf>
    <xf numFmtId="165" fontId="53" fillId="2" borderId="20" xfId="0" applyNumberFormat="1" applyFont="1" applyFill="1" applyBorder="1" applyAlignment="1" applyProtection="1">
      <alignment horizontal="center" vertical="center"/>
      <protection hidden="1"/>
    </xf>
    <xf numFmtId="165" fontId="53" fillId="2" borderId="26" xfId="0" applyNumberFormat="1" applyFont="1" applyFill="1" applyBorder="1" applyAlignment="1" applyProtection="1">
      <alignment horizontal="center" vertical="center"/>
      <protection hidden="1"/>
    </xf>
    <xf numFmtId="0" fontId="9" fillId="5" borderId="28"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27" fillId="5" borderId="49" xfId="0" applyFont="1" applyFill="1" applyBorder="1" applyAlignment="1" applyProtection="1">
      <alignment horizontal="center" vertical="center" wrapText="1"/>
      <protection hidden="1"/>
    </xf>
    <xf numFmtId="0" fontId="27" fillId="5" borderId="50" xfId="0" applyFont="1" applyFill="1" applyBorder="1" applyAlignment="1" applyProtection="1">
      <alignment horizontal="center" vertical="center" wrapText="1"/>
      <protection hidden="1"/>
    </xf>
    <xf numFmtId="0" fontId="27" fillId="5" borderId="51" xfId="0" applyFont="1" applyFill="1" applyBorder="1" applyAlignment="1" applyProtection="1">
      <alignment horizontal="center" vertical="center" wrapText="1"/>
      <protection hidden="1"/>
    </xf>
    <xf numFmtId="0" fontId="22" fillId="0" borderId="46" xfId="0" quotePrefix="1" applyFont="1" applyFill="1" applyBorder="1" applyAlignment="1" applyProtection="1">
      <alignment horizontal="justify" vertical="center" wrapText="1"/>
      <protection hidden="1"/>
    </xf>
    <xf numFmtId="0" fontId="22" fillId="0" borderId="44" xfId="0" applyFont="1" applyFill="1" applyBorder="1" applyAlignment="1" applyProtection="1">
      <alignment horizontal="justify" vertical="center"/>
      <protection hidden="1"/>
    </xf>
    <xf numFmtId="0" fontId="22" fillId="0" borderId="47" xfId="0" applyFont="1" applyFill="1" applyBorder="1" applyAlignment="1" applyProtection="1">
      <alignment horizontal="justify" vertical="center"/>
      <protection hidden="1"/>
    </xf>
    <xf numFmtId="0" fontId="16" fillId="2" borderId="0" xfId="0" quotePrefix="1" applyFont="1" applyFill="1" applyBorder="1" applyAlignment="1" applyProtection="1">
      <alignment horizontal="left" vertical="center"/>
      <protection hidden="1"/>
    </xf>
    <xf numFmtId="0" fontId="16" fillId="2" borderId="6" xfId="0" quotePrefix="1" applyFont="1" applyFill="1" applyBorder="1" applyAlignment="1" applyProtection="1">
      <alignment horizontal="left" vertical="center"/>
      <protection hidden="1"/>
    </xf>
    <xf numFmtId="0" fontId="50" fillId="2" borderId="0" xfId="0" applyFont="1" applyFill="1" applyAlignment="1" applyProtection="1">
      <alignment horizontal="left" vertical="center"/>
      <protection hidden="1"/>
    </xf>
    <xf numFmtId="49" fontId="60" fillId="2" borderId="7" xfId="0" applyNumberFormat="1" applyFont="1" applyFill="1" applyBorder="1" applyAlignment="1" applyProtection="1">
      <alignment horizontal="left" vertical="center"/>
      <protection locked="0"/>
    </xf>
    <xf numFmtId="49" fontId="60" fillId="2" borderId="8" xfId="0" quotePrefix="1" applyNumberFormat="1" applyFont="1" applyFill="1" applyBorder="1" applyAlignment="1" applyProtection="1">
      <alignment horizontal="left" vertical="center"/>
      <protection locked="0"/>
    </xf>
    <xf numFmtId="49" fontId="60" fillId="2" borderId="9" xfId="0" quotePrefix="1" applyNumberFormat="1" applyFont="1" applyFill="1" applyBorder="1" applyAlignment="1" applyProtection="1">
      <alignment horizontal="left" vertical="center"/>
      <protection locked="0"/>
    </xf>
    <xf numFmtId="0" fontId="60" fillId="2" borderId="4" xfId="0" quotePrefix="1" applyFont="1" applyFill="1" applyBorder="1" applyAlignment="1" applyProtection="1">
      <alignment horizontal="left" vertical="center" wrapText="1"/>
      <protection locked="0"/>
    </xf>
    <xf numFmtId="0" fontId="60" fillId="2" borderId="0" xfId="0" quotePrefix="1" applyFont="1" applyFill="1" applyBorder="1" applyAlignment="1" applyProtection="1">
      <alignment horizontal="left" vertical="center" wrapText="1"/>
      <protection locked="0"/>
    </xf>
    <xf numFmtId="0" fontId="60" fillId="2" borderId="6" xfId="0" quotePrefix="1" applyFont="1" applyFill="1" applyBorder="1" applyAlignment="1" applyProtection="1">
      <alignment horizontal="left" vertical="center" wrapText="1"/>
      <protection locked="0"/>
    </xf>
    <xf numFmtId="0" fontId="60" fillId="2" borderId="7" xfId="0" quotePrefix="1" applyFont="1" applyFill="1" applyBorder="1" applyAlignment="1" applyProtection="1">
      <alignment horizontal="left" vertical="center" wrapText="1"/>
      <protection locked="0"/>
    </xf>
    <xf numFmtId="0" fontId="60" fillId="2" borderId="8" xfId="0" quotePrefix="1" applyFont="1" applyFill="1" applyBorder="1" applyAlignment="1" applyProtection="1">
      <alignment horizontal="left" vertical="center" wrapText="1"/>
      <protection locked="0"/>
    </xf>
    <xf numFmtId="0" fontId="60" fillId="2" borderId="9" xfId="0" quotePrefix="1" applyFont="1" applyFill="1" applyBorder="1" applyAlignment="1" applyProtection="1">
      <alignment horizontal="left" vertical="center" wrapText="1"/>
      <protection locked="0"/>
    </xf>
    <xf numFmtId="0" fontId="49" fillId="2" borderId="0" xfId="1" applyFont="1" applyFill="1" applyAlignment="1" applyProtection="1">
      <alignment horizontal="left"/>
      <protection hidden="1"/>
    </xf>
    <xf numFmtId="0" fontId="7" fillId="2" borderId="0" xfId="0" applyFont="1" applyFill="1" applyBorder="1" applyAlignment="1" applyProtection="1">
      <alignment horizontal="left" vertical="center"/>
      <protection hidden="1"/>
    </xf>
    <xf numFmtId="0" fontId="23" fillId="0" borderId="0" xfId="0" applyFont="1" applyFill="1" applyBorder="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3" fillId="2" borderId="0" xfId="0" quotePrefix="1"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19" fillId="2" borderId="0" xfId="0" quotePrefix="1" applyFont="1" applyFill="1" applyBorder="1" applyAlignment="1" applyProtection="1">
      <alignment horizontal="center" vertical="center"/>
      <protection hidden="1"/>
    </xf>
    <xf numFmtId="0" fontId="19" fillId="2" borderId="0" xfId="0" applyFont="1" applyFill="1" applyBorder="1" applyAlignment="1" applyProtection="1">
      <alignment horizontal="center" vertical="center"/>
      <protection hidden="1"/>
    </xf>
    <xf numFmtId="0" fontId="22" fillId="2" borderId="28" xfId="0" quotePrefix="1" applyFont="1" applyFill="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38" fillId="0" borderId="4" xfId="0" applyFont="1" applyFill="1" applyBorder="1" applyAlignment="1" applyProtection="1">
      <alignment horizontal="left" vertical="center" wrapText="1"/>
      <protection locked="0"/>
    </xf>
    <xf numFmtId="0" fontId="47" fillId="6" borderId="0" xfId="0" quotePrefix="1" applyFont="1" applyFill="1" applyBorder="1" applyAlignment="1" applyProtection="1">
      <alignment horizontal="center"/>
      <protection hidden="1"/>
    </xf>
    <xf numFmtId="0" fontId="5" fillId="0" borderId="4" xfId="0" quotePrefix="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21" fillId="2" borderId="0" xfId="0" quotePrefix="1" applyFont="1" applyFill="1" applyBorder="1" applyAlignment="1" applyProtection="1">
      <alignment horizontal="center" vertical="center" wrapText="1"/>
      <protection hidden="1"/>
    </xf>
    <xf numFmtId="0" fontId="21" fillId="2" borderId="0" xfId="0" applyFont="1" applyFill="1" applyBorder="1" applyAlignment="1" applyProtection="1">
      <alignment horizontal="center" vertical="center" wrapText="1"/>
      <protection hidden="1"/>
    </xf>
    <xf numFmtId="0" fontId="5" fillId="0" borderId="4" xfId="0" applyNumberFormat="1" applyFont="1" applyFill="1" applyBorder="1" applyAlignment="1" applyProtection="1">
      <alignment horizontal="center" vertical="center" wrapText="1"/>
      <protection hidden="1"/>
    </xf>
    <xf numFmtId="0" fontId="5" fillId="0" borderId="0" xfId="0" applyNumberFormat="1"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38" fillId="2" borderId="4" xfId="0" applyFont="1" applyFill="1" applyBorder="1" applyAlignment="1" applyProtection="1">
      <alignment horizontal="left" vertical="center" wrapText="1"/>
      <protection locked="0"/>
    </xf>
    <xf numFmtId="0" fontId="38" fillId="2" borderId="0"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8" xfId="0" applyFont="1" applyFill="1" applyBorder="1" applyAlignment="1" applyProtection="1">
      <alignment horizontal="left" vertical="center" wrapText="1"/>
      <protection locked="0"/>
    </xf>
    <xf numFmtId="0" fontId="38" fillId="2" borderId="9"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9" fillId="2" borderId="4" xfId="0" applyFont="1" applyFill="1" applyBorder="1" applyAlignment="1" applyProtection="1">
      <alignment horizontal="left" vertical="center"/>
      <protection hidden="1"/>
    </xf>
    <xf numFmtId="0" fontId="9" fillId="2" borderId="0" xfId="0" applyFont="1" applyFill="1" applyBorder="1" applyAlignment="1" applyProtection="1">
      <alignment horizontal="left" vertical="center"/>
      <protection hidden="1"/>
    </xf>
    <xf numFmtId="3" fontId="30" fillId="2" borderId="7" xfId="0" applyNumberFormat="1" applyFont="1" applyFill="1" applyBorder="1" applyAlignment="1" applyProtection="1">
      <alignment horizontal="center" vertical="center"/>
      <protection locked="0"/>
    </xf>
    <xf numFmtId="3" fontId="30" fillId="2" borderId="8" xfId="0" applyNumberFormat="1" applyFont="1" applyFill="1" applyBorder="1" applyAlignment="1" applyProtection="1">
      <alignment horizontal="center" vertical="center"/>
      <protection locked="0"/>
    </xf>
    <xf numFmtId="3" fontId="30" fillId="2" borderId="9" xfId="0" applyNumberFormat="1" applyFont="1" applyFill="1" applyBorder="1" applyAlignment="1" applyProtection="1">
      <alignment horizontal="center" vertical="center"/>
      <protection locked="0"/>
    </xf>
    <xf numFmtId="0" fontId="9" fillId="0" borderId="40" xfId="0" quotePrefix="1" applyFont="1" applyBorder="1" applyAlignment="1" applyProtection="1">
      <alignment horizontal="left" wrapText="1"/>
      <protection hidden="1"/>
    </xf>
    <xf numFmtId="0" fontId="9" fillId="0" borderId="12" xfId="0" quotePrefix="1" applyFont="1" applyBorder="1" applyAlignment="1" applyProtection="1">
      <alignment horizontal="left" wrapText="1"/>
      <protection hidden="1"/>
    </xf>
    <xf numFmtId="0" fontId="9" fillId="0" borderId="41" xfId="0" quotePrefix="1" applyFont="1" applyBorder="1" applyAlignment="1" applyProtection="1">
      <alignment horizontal="left" wrapText="1"/>
      <protection hidden="1"/>
    </xf>
    <xf numFmtId="0" fontId="9" fillId="0" borderId="25" xfId="0" quotePrefix="1" applyFont="1" applyBorder="1" applyAlignment="1" applyProtection="1">
      <alignment horizontal="left" wrapText="1"/>
      <protection hidden="1"/>
    </xf>
    <xf numFmtId="0" fontId="9" fillId="0" borderId="0" xfId="0" quotePrefix="1" applyFont="1" applyBorder="1" applyAlignment="1" applyProtection="1">
      <alignment horizontal="left" wrapText="1"/>
      <protection hidden="1"/>
    </xf>
    <xf numFmtId="0" fontId="9" fillId="0" borderId="42" xfId="0" quotePrefix="1" applyFont="1" applyBorder="1" applyAlignment="1" applyProtection="1">
      <alignment horizontal="left" wrapText="1"/>
      <protection hidden="1"/>
    </xf>
    <xf numFmtId="0" fontId="9" fillId="0" borderId="43" xfId="0" quotePrefix="1" applyFont="1" applyBorder="1" applyAlignment="1" applyProtection="1">
      <alignment horizontal="left" wrapText="1"/>
      <protection hidden="1"/>
    </xf>
    <xf numFmtId="0" fontId="9" fillId="0" borderId="44" xfId="0" quotePrefix="1" applyFont="1" applyBorder="1" applyAlignment="1" applyProtection="1">
      <alignment horizontal="left" wrapText="1"/>
      <protection hidden="1"/>
    </xf>
    <xf numFmtId="0" fontId="9" fillId="0" borderId="45" xfId="0" quotePrefix="1" applyFont="1" applyBorder="1" applyAlignment="1" applyProtection="1">
      <alignment horizontal="left" wrapText="1"/>
      <protection hidden="1"/>
    </xf>
    <xf numFmtId="0" fontId="9" fillId="2" borderId="2" xfId="0" applyFont="1" applyFill="1" applyBorder="1" applyAlignment="1" applyProtection="1">
      <alignment horizontal="center" vertical="center"/>
      <protection hidden="1"/>
    </xf>
    <xf numFmtId="0" fontId="38" fillId="0" borderId="0" xfId="0" applyFont="1" applyFill="1" applyAlignment="1" applyProtection="1">
      <alignment horizontal="left" vertical="center" wrapText="1"/>
      <protection locked="0"/>
    </xf>
    <xf numFmtId="0" fontId="38" fillId="0" borderId="7" xfId="0" quotePrefix="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9" xfId="0" applyBorder="1" applyAlignment="1" applyProtection="1">
      <protection locked="0"/>
    </xf>
    <xf numFmtId="0" fontId="5" fillId="0" borderId="0"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7" fillId="2" borderId="0" xfId="0" applyFont="1" applyFill="1" applyBorder="1" applyAlignment="1" applyProtection="1">
      <alignment horizontal="center" vertical="center"/>
      <protection hidden="1"/>
    </xf>
    <xf numFmtId="3" fontId="38" fillId="0" borderId="7" xfId="0" applyNumberFormat="1" applyFont="1" applyFill="1" applyBorder="1" applyAlignment="1" applyProtection="1">
      <alignment horizontal="center" vertical="center"/>
      <protection locked="0"/>
    </xf>
    <xf numFmtId="3" fontId="38" fillId="0" borderId="9" xfId="0" applyNumberFormat="1" applyFont="1" applyFill="1" applyBorder="1" applyAlignment="1" applyProtection="1">
      <alignment horizontal="center" vertical="center"/>
      <protection locked="0"/>
    </xf>
    <xf numFmtId="0" fontId="9" fillId="2" borderId="0" xfId="0" applyFont="1" applyFill="1" applyBorder="1" applyAlignment="1" applyProtection="1">
      <alignment horizontal="left"/>
      <protection hidden="1"/>
    </xf>
    <xf numFmtId="0" fontId="22" fillId="2" borderId="0" xfId="0" applyFont="1" applyFill="1" applyBorder="1" applyAlignment="1" applyProtection="1">
      <alignment horizontal="center"/>
      <protection hidden="1"/>
    </xf>
    <xf numFmtId="0" fontId="21" fillId="2" borderId="38" xfId="0" applyFont="1" applyFill="1" applyBorder="1" applyAlignment="1" applyProtection="1">
      <alignment horizontal="center" vertical="center" wrapText="1"/>
      <protection hidden="1"/>
    </xf>
    <xf numFmtId="0" fontId="21" fillId="2" borderId="39" xfId="0" applyFont="1" applyFill="1" applyBorder="1" applyAlignment="1" applyProtection="1">
      <alignment horizontal="center" vertical="center" wrapText="1"/>
      <protection hidden="1"/>
    </xf>
    <xf numFmtId="0" fontId="21" fillId="2" borderId="34" xfId="0" applyFont="1" applyFill="1" applyBorder="1" applyAlignment="1" applyProtection="1">
      <alignment horizontal="center" vertical="center" wrapText="1"/>
      <protection hidden="1"/>
    </xf>
    <xf numFmtId="0" fontId="38" fillId="0" borderId="0" xfId="0" applyFont="1" applyBorder="1" applyAlignment="1" applyProtection="1">
      <protection locked="0"/>
    </xf>
    <xf numFmtId="0" fontId="38" fillId="0" borderId="6" xfId="0" applyFont="1" applyBorder="1" applyAlignment="1" applyProtection="1">
      <protection locked="0"/>
    </xf>
    <xf numFmtId="0" fontId="38" fillId="0" borderId="8" xfId="0" applyFont="1" applyBorder="1" applyAlignment="1" applyProtection="1">
      <protection locked="0"/>
    </xf>
    <xf numFmtId="0" fontId="38" fillId="0" borderId="9" xfId="0" applyFont="1" applyBorder="1" applyAlignment="1" applyProtection="1">
      <protection locked="0"/>
    </xf>
    <xf numFmtId="0" fontId="5" fillId="2" borderId="0" xfId="0" applyFont="1" applyFill="1" applyBorder="1" applyAlignment="1" applyProtection="1">
      <alignment horizontal="center"/>
      <protection hidden="1"/>
    </xf>
    <xf numFmtId="0" fontId="9" fillId="2" borderId="4" xfId="0" quotePrefix="1" applyFont="1" applyFill="1" applyBorder="1" applyAlignment="1" applyProtection="1">
      <protection hidden="1"/>
    </xf>
    <xf numFmtId="0" fontId="9" fillId="2" borderId="0" xfId="0" quotePrefix="1" applyFont="1" applyFill="1" applyBorder="1" applyAlignment="1" applyProtection="1">
      <protection hidden="1"/>
    </xf>
    <xf numFmtId="14" fontId="33" fillId="2" borderId="0" xfId="0" applyNumberFormat="1" applyFont="1" applyFill="1" applyBorder="1" applyAlignment="1" applyProtection="1">
      <alignment horizontal="center" vertical="center"/>
      <protection hidden="1"/>
    </xf>
    <xf numFmtId="3" fontId="37" fillId="0" borderId="4" xfId="0" applyNumberFormat="1" applyFont="1" applyFill="1" applyBorder="1" applyAlignment="1" applyProtection="1">
      <alignment horizontal="center" vertical="center"/>
      <protection locked="0"/>
    </xf>
    <xf numFmtId="3" fontId="37" fillId="0" borderId="0" xfId="0" applyNumberFormat="1" applyFont="1" applyFill="1" applyBorder="1" applyAlignment="1" applyProtection="1">
      <alignment horizontal="center" vertical="center"/>
      <protection locked="0"/>
    </xf>
    <xf numFmtId="3" fontId="37" fillId="0" borderId="6" xfId="0" applyNumberFormat="1" applyFont="1" applyFill="1" applyBorder="1" applyAlignment="1" applyProtection="1">
      <alignment horizontal="center" vertical="center"/>
      <protection locked="0"/>
    </xf>
    <xf numFmtId="3" fontId="37" fillId="0" borderId="7" xfId="0" applyNumberFormat="1" applyFont="1" applyFill="1" applyBorder="1" applyAlignment="1" applyProtection="1">
      <alignment horizontal="center" vertical="center"/>
      <protection locked="0"/>
    </xf>
    <xf numFmtId="3" fontId="37" fillId="0" borderId="8" xfId="0" applyNumberFormat="1" applyFont="1" applyFill="1" applyBorder="1" applyAlignment="1" applyProtection="1">
      <alignment horizontal="center" vertical="center"/>
      <protection locked="0"/>
    </xf>
    <xf numFmtId="3" fontId="37" fillId="0" borderId="9"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14" fontId="59" fillId="2" borderId="23" xfId="0" quotePrefix="1" applyNumberFormat="1" applyFont="1" applyFill="1" applyBorder="1" applyAlignment="1" applyProtection="1">
      <alignment horizontal="center" vertical="center"/>
      <protection locked="0"/>
    </xf>
    <xf numFmtId="14" fontId="59" fillId="2" borderId="24" xfId="0" quotePrefix="1" applyNumberFormat="1" applyFont="1" applyFill="1" applyBorder="1" applyAlignment="1" applyProtection="1">
      <alignment horizontal="center" vertical="center"/>
      <protection locked="0"/>
    </xf>
    <xf numFmtId="14" fontId="59" fillId="2" borderId="27" xfId="0" quotePrefix="1" applyNumberFormat="1" applyFont="1" applyFill="1" applyBorder="1" applyAlignment="1" applyProtection="1">
      <alignment horizontal="center" vertical="center"/>
      <protection locked="0"/>
    </xf>
    <xf numFmtId="14" fontId="59" fillId="2" borderId="17" xfId="0" quotePrefix="1" applyNumberFormat="1" applyFont="1" applyFill="1" applyBorder="1" applyAlignment="1" applyProtection="1">
      <alignment horizontal="center" vertical="center"/>
      <protection locked="0"/>
    </xf>
    <xf numFmtId="14" fontId="59" fillId="2" borderId="0" xfId="0" quotePrefix="1" applyNumberFormat="1" applyFont="1" applyFill="1" applyBorder="1" applyAlignment="1" applyProtection="1">
      <alignment horizontal="center" vertical="center"/>
      <protection locked="0"/>
    </xf>
    <xf numFmtId="14" fontId="59" fillId="2" borderId="18" xfId="0" quotePrefix="1" applyNumberFormat="1" applyFont="1" applyFill="1" applyBorder="1" applyAlignment="1" applyProtection="1">
      <alignment horizontal="center" vertical="center"/>
      <protection locked="0"/>
    </xf>
    <xf numFmtId="14" fontId="59" fillId="2" borderId="19" xfId="0" quotePrefix="1" applyNumberFormat="1" applyFont="1" applyFill="1" applyBorder="1" applyAlignment="1" applyProtection="1">
      <alignment horizontal="center" vertical="center"/>
      <protection locked="0"/>
    </xf>
    <xf numFmtId="14" fontId="59" fillId="2" borderId="20" xfId="0" quotePrefix="1" applyNumberFormat="1" applyFont="1" applyFill="1" applyBorder="1" applyAlignment="1" applyProtection="1">
      <alignment horizontal="center" vertical="center"/>
      <protection locked="0"/>
    </xf>
    <xf numFmtId="14" fontId="59" fillId="2" borderId="26" xfId="0" quotePrefix="1" applyNumberFormat="1" applyFont="1" applyFill="1" applyBorder="1" applyAlignment="1" applyProtection="1">
      <alignment horizontal="center" vertical="center"/>
      <protection locked="0"/>
    </xf>
    <xf numFmtId="14" fontId="59" fillId="2" borderId="23" xfId="0" applyNumberFormat="1" applyFont="1" applyFill="1" applyBorder="1" applyAlignment="1" applyProtection="1">
      <alignment horizontal="center" vertical="center"/>
      <protection locked="0"/>
    </xf>
    <xf numFmtId="14" fontId="59" fillId="2" borderId="24" xfId="0" applyNumberFormat="1" applyFont="1" applyFill="1" applyBorder="1" applyAlignment="1" applyProtection="1">
      <alignment horizontal="center" vertical="center"/>
      <protection locked="0"/>
    </xf>
    <xf numFmtId="14" fontId="59" fillId="2" borderId="27" xfId="0" applyNumberFormat="1" applyFont="1" applyFill="1" applyBorder="1" applyAlignment="1" applyProtection="1">
      <alignment horizontal="center" vertical="center"/>
      <protection locked="0"/>
    </xf>
    <xf numFmtId="14" fontId="59" fillId="2" borderId="17" xfId="0" applyNumberFormat="1" applyFont="1" applyFill="1" applyBorder="1" applyAlignment="1" applyProtection="1">
      <alignment horizontal="center" vertical="center"/>
      <protection locked="0"/>
    </xf>
    <xf numFmtId="14" fontId="59" fillId="2" borderId="0" xfId="0" applyNumberFormat="1" applyFont="1" applyFill="1" applyBorder="1" applyAlignment="1" applyProtection="1">
      <alignment horizontal="center" vertical="center"/>
      <protection locked="0"/>
    </xf>
    <xf numFmtId="14" fontId="59" fillId="2" borderId="18" xfId="0" applyNumberFormat="1" applyFont="1" applyFill="1" applyBorder="1" applyAlignment="1" applyProtection="1">
      <alignment horizontal="center" vertical="center"/>
      <protection locked="0"/>
    </xf>
    <xf numFmtId="14" fontId="59" fillId="2" borderId="19" xfId="0" applyNumberFormat="1" applyFont="1" applyFill="1" applyBorder="1" applyAlignment="1" applyProtection="1">
      <alignment horizontal="center" vertical="center"/>
      <protection locked="0"/>
    </xf>
    <xf numFmtId="14" fontId="59" fillId="2" borderId="20" xfId="0" applyNumberFormat="1" applyFont="1" applyFill="1" applyBorder="1" applyAlignment="1" applyProtection="1">
      <alignment horizontal="center" vertical="center"/>
      <protection locked="0"/>
    </xf>
    <xf numFmtId="14" fontId="59" fillId="2" borderId="26" xfId="0" applyNumberFormat="1" applyFont="1" applyFill="1" applyBorder="1" applyAlignment="1" applyProtection="1">
      <alignment horizontal="center" vertical="center"/>
      <protection locked="0"/>
    </xf>
    <xf numFmtId="0" fontId="61" fillId="0" borderId="0" xfId="0" applyFont="1" applyFill="1" applyAlignment="1" applyProtection="1">
      <alignment horizontal="center"/>
      <protection hidden="1"/>
    </xf>
    <xf numFmtId="167" fontId="38" fillId="2" borderId="4" xfId="0" quotePrefix="1" applyNumberFormat="1" applyFont="1" applyFill="1" applyBorder="1" applyAlignment="1" applyProtection="1">
      <alignment horizontal="center" vertical="center" wrapText="1"/>
      <protection locked="0"/>
    </xf>
    <xf numFmtId="167" fontId="38" fillId="2" borderId="0" xfId="0" quotePrefix="1" applyNumberFormat="1" applyFont="1" applyFill="1" applyBorder="1" applyAlignment="1" applyProtection="1">
      <alignment horizontal="center" vertical="center" wrapText="1"/>
      <protection locked="0"/>
    </xf>
    <xf numFmtId="167" fontId="38" fillId="2" borderId="6" xfId="0" quotePrefix="1" applyNumberFormat="1" applyFont="1" applyFill="1" applyBorder="1" applyAlignment="1" applyProtection="1">
      <alignment horizontal="center" vertical="center" wrapText="1"/>
      <protection locked="0"/>
    </xf>
    <xf numFmtId="167" fontId="38" fillId="2" borderId="7" xfId="0" quotePrefix="1" applyNumberFormat="1" applyFont="1" applyFill="1" applyBorder="1" applyAlignment="1" applyProtection="1">
      <alignment horizontal="center" vertical="center" wrapText="1"/>
      <protection locked="0"/>
    </xf>
    <xf numFmtId="167" fontId="38" fillId="2" borderId="8" xfId="0" quotePrefix="1" applyNumberFormat="1" applyFont="1" applyFill="1" applyBorder="1" applyAlignment="1" applyProtection="1">
      <alignment horizontal="center" vertical="center" wrapText="1"/>
      <protection locked="0"/>
    </xf>
    <xf numFmtId="167" fontId="38" fillId="2" borderId="9" xfId="0" quotePrefix="1"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horizontal="left" vertical="center"/>
      <protection hidden="1"/>
    </xf>
    <xf numFmtId="0" fontId="38" fillId="0" borderId="0" xfId="0" quotePrefix="1" applyFont="1" applyFill="1" applyBorder="1" applyAlignment="1" applyProtection="1">
      <alignment horizontal="left" vertical="center" wrapText="1"/>
      <protection locked="0"/>
    </xf>
    <xf numFmtId="0" fontId="38" fillId="0" borderId="6" xfId="0" quotePrefix="1" applyFont="1" applyFill="1" applyBorder="1" applyAlignment="1" applyProtection="1">
      <alignment horizontal="left" vertical="center" wrapText="1"/>
      <protection locked="0"/>
    </xf>
    <xf numFmtId="0" fontId="38" fillId="0" borderId="7" xfId="0" quotePrefix="1" applyFont="1" applyFill="1" applyBorder="1" applyAlignment="1" applyProtection="1">
      <alignment horizontal="left" vertical="center" wrapText="1"/>
      <protection locked="0"/>
    </xf>
    <xf numFmtId="0" fontId="38" fillId="0" borderId="8" xfId="0" quotePrefix="1" applyFont="1" applyFill="1" applyBorder="1" applyAlignment="1" applyProtection="1">
      <alignment horizontal="left" vertical="center" wrapText="1"/>
      <protection locked="0"/>
    </xf>
    <xf numFmtId="0" fontId="38" fillId="0" borderId="9" xfId="0" quotePrefix="1" applyFont="1" applyFill="1" applyBorder="1" applyAlignment="1" applyProtection="1">
      <alignment horizontal="left" vertical="center" wrapText="1"/>
      <protection locked="0"/>
    </xf>
    <xf numFmtId="0" fontId="38" fillId="0" borderId="4" xfId="0" quotePrefix="1" applyNumberFormat="1" applyFont="1" applyFill="1" applyBorder="1" applyAlignment="1" applyProtection="1">
      <alignment horizontal="left" vertical="center" wrapText="1"/>
      <protection locked="0"/>
    </xf>
    <xf numFmtId="0" fontId="38" fillId="0" borderId="0" xfId="0" quotePrefix="1" applyNumberFormat="1" applyFont="1" applyFill="1" applyBorder="1" applyAlignment="1" applyProtection="1">
      <alignment horizontal="left" vertical="center" wrapText="1"/>
      <protection locked="0"/>
    </xf>
    <xf numFmtId="0" fontId="38" fillId="0" borderId="6" xfId="0" quotePrefix="1" applyNumberFormat="1" applyFont="1" applyFill="1" applyBorder="1" applyAlignment="1" applyProtection="1">
      <alignment horizontal="left" vertical="center" wrapText="1"/>
      <protection locked="0"/>
    </xf>
    <xf numFmtId="0" fontId="38" fillId="0" borderId="7" xfId="0" quotePrefix="1" applyNumberFormat="1" applyFont="1" applyFill="1" applyBorder="1" applyAlignment="1" applyProtection="1">
      <alignment horizontal="left" vertical="center" wrapText="1"/>
      <protection locked="0"/>
    </xf>
    <xf numFmtId="0" fontId="38" fillId="0" borderId="8" xfId="0" quotePrefix="1" applyNumberFormat="1" applyFont="1" applyFill="1" applyBorder="1" applyAlignment="1" applyProtection="1">
      <alignment horizontal="left" vertical="center" wrapText="1"/>
      <protection locked="0"/>
    </xf>
    <xf numFmtId="0" fontId="38" fillId="0" borderId="9" xfId="0" quotePrefix="1" applyNumberFormat="1" applyFont="1" applyFill="1" applyBorder="1" applyAlignment="1" applyProtection="1">
      <alignment horizontal="left" vertical="center" wrapText="1"/>
      <protection locked="0"/>
    </xf>
    <xf numFmtId="0" fontId="38" fillId="2" borderId="4" xfId="0" applyNumberFormat="1" applyFont="1" applyFill="1" applyBorder="1" applyAlignment="1" applyProtection="1">
      <alignment horizontal="center" vertical="center" wrapText="1"/>
      <protection locked="0"/>
    </xf>
    <xf numFmtId="0" fontId="38" fillId="2" borderId="0" xfId="0" applyNumberFormat="1" applyFont="1" applyFill="1" applyBorder="1" applyAlignment="1" applyProtection="1">
      <alignment horizontal="center" vertical="center" wrapText="1"/>
      <protection locked="0"/>
    </xf>
    <xf numFmtId="0" fontId="38" fillId="2" borderId="6" xfId="0" applyNumberFormat="1" applyFont="1" applyFill="1" applyBorder="1" applyAlignment="1" applyProtection="1">
      <alignment horizontal="center" vertical="center" wrapText="1"/>
      <protection locked="0"/>
    </xf>
    <xf numFmtId="0" fontId="38" fillId="2" borderId="7" xfId="0" applyNumberFormat="1" applyFont="1" applyFill="1" applyBorder="1" applyAlignment="1" applyProtection="1">
      <alignment horizontal="center" vertical="center" wrapText="1"/>
      <protection locked="0"/>
    </xf>
    <xf numFmtId="0" fontId="38" fillId="2" borderId="8" xfId="0" applyNumberFormat="1" applyFont="1" applyFill="1" applyBorder="1" applyAlignment="1" applyProtection="1">
      <alignment horizontal="center" vertical="center" wrapText="1"/>
      <protection locked="0"/>
    </xf>
    <xf numFmtId="0" fontId="38" fillId="2" borderId="9" xfId="0" applyNumberFormat="1" applyFont="1" applyFill="1" applyBorder="1" applyAlignment="1" applyProtection="1">
      <alignment horizontal="center" vertical="center" wrapText="1"/>
      <protection locked="0"/>
    </xf>
    <xf numFmtId="168" fontId="38" fillId="2" borderId="4" xfId="0" applyNumberFormat="1" applyFont="1" applyFill="1" applyBorder="1" applyAlignment="1" applyProtection="1">
      <alignment horizontal="center" vertical="center" wrapText="1"/>
      <protection locked="0"/>
    </xf>
    <xf numFmtId="168" fontId="38" fillId="2" borderId="0" xfId="0" applyNumberFormat="1" applyFont="1" applyFill="1" applyBorder="1" applyAlignment="1" applyProtection="1">
      <alignment horizontal="center" vertical="center" wrapText="1"/>
      <protection locked="0"/>
    </xf>
    <xf numFmtId="168" fontId="38" fillId="2" borderId="6" xfId="0" applyNumberFormat="1" applyFont="1" applyFill="1" applyBorder="1" applyAlignment="1" applyProtection="1">
      <alignment horizontal="center" vertical="center" wrapText="1"/>
      <protection locked="0"/>
    </xf>
    <xf numFmtId="168" fontId="38" fillId="2" borderId="7" xfId="0" applyNumberFormat="1" applyFont="1" applyFill="1" applyBorder="1" applyAlignment="1" applyProtection="1">
      <alignment horizontal="center" vertical="center" wrapText="1"/>
      <protection locked="0"/>
    </xf>
    <xf numFmtId="168" fontId="38" fillId="2" borderId="8" xfId="0" applyNumberFormat="1" applyFont="1" applyFill="1" applyBorder="1" applyAlignment="1" applyProtection="1">
      <alignment horizontal="center" vertical="center" wrapText="1"/>
      <protection locked="0"/>
    </xf>
    <xf numFmtId="168" fontId="38" fillId="2" borderId="9" xfId="0" applyNumberFormat="1" applyFont="1" applyFill="1" applyBorder="1" applyAlignment="1" applyProtection="1">
      <alignment horizontal="center" vertical="center" wrapText="1"/>
      <protection locked="0"/>
    </xf>
    <xf numFmtId="0" fontId="22" fillId="2" borderId="0" xfId="0" quotePrefix="1" applyFont="1" applyFill="1" applyAlignment="1" applyProtection="1">
      <alignment horizontal="left" vertical="center" wrapText="1"/>
      <protection hidden="1"/>
    </xf>
    <xf numFmtId="0" fontId="22" fillId="2" borderId="6" xfId="0" quotePrefix="1" applyFont="1" applyFill="1" applyBorder="1" applyAlignment="1" applyProtection="1">
      <alignment horizontal="left" vertical="center" wrapText="1"/>
      <protection hidden="1"/>
    </xf>
    <xf numFmtId="0" fontId="22" fillId="2" borderId="8" xfId="0" quotePrefix="1" applyFont="1" applyFill="1" applyBorder="1" applyAlignment="1" applyProtection="1">
      <alignment horizontal="left" vertical="center" wrapText="1"/>
      <protection hidden="1"/>
    </xf>
    <xf numFmtId="0" fontId="22" fillId="2" borderId="9" xfId="0" quotePrefix="1" applyFont="1" applyFill="1" applyBorder="1" applyAlignment="1" applyProtection="1">
      <alignment horizontal="left" vertical="center" wrapText="1"/>
      <protection hidden="1"/>
    </xf>
    <xf numFmtId="14" fontId="22" fillId="2" borderId="0" xfId="0" applyNumberFormat="1" applyFont="1" applyFill="1" applyBorder="1" applyAlignment="1" applyProtection="1">
      <alignment horizontal="left"/>
      <protection hidden="1"/>
    </xf>
    <xf numFmtId="0" fontId="21" fillId="2" borderId="6" xfId="0" applyFont="1" applyFill="1" applyBorder="1" applyAlignment="1" applyProtection="1">
      <alignment horizontal="center" vertical="center"/>
      <protection hidden="1"/>
    </xf>
    <xf numFmtId="3" fontId="38" fillId="0" borderId="7" xfId="0" quotePrefix="1" applyNumberFormat="1" applyFont="1" applyFill="1" applyBorder="1" applyAlignment="1" applyProtection="1">
      <alignment horizontal="center" vertical="center" wrapText="1"/>
      <protection locked="0"/>
    </xf>
    <xf numFmtId="3" fontId="38" fillId="0" borderId="8" xfId="0" applyNumberFormat="1" applyFont="1" applyFill="1" applyBorder="1" applyAlignment="1" applyProtection="1">
      <alignment horizontal="center" vertical="center" wrapText="1"/>
      <protection locked="0"/>
    </xf>
    <xf numFmtId="3" fontId="38" fillId="0" borderId="9" xfId="0" applyNumberFormat="1"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hidden="1"/>
    </xf>
    <xf numFmtId="0" fontId="9" fillId="2" borderId="24" xfId="0" applyFont="1" applyFill="1" applyBorder="1" applyAlignment="1" applyProtection="1">
      <alignment horizontal="center" vertical="center" wrapText="1"/>
      <protection hidden="1"/>
    </xf>
    <xf numFmtId="0" fontId="9" fillId="2" borderId="27"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center" vertical="center" wrapText="1"/>
      <protection hidden="1"/>
    </xf>
    <xf numFmtId="0" fontId="9" fillId="2" borderId="19" xfId="0" applyFont="1" applyFill="1" applyBorder="1" applyAlignment="1" applyProtection="1">
      <alignment horizontal="center" vertical="center" wrapText="1"/>
      <protection hidden="1"/>
    </xf>
    <xf numFmtId="0" fontId="9" fillId="2" borderId="20" xfId="0" applyFont="1" applyFill="1" applyBorder="1" applyAlignment="1" applyProtection="1">
      <alignment horizontal="center" vertical="center" wrapText="1"/>
      <protection hidden="1"/>
    </xf>
    <xf numFmtId="0" fontId="9" fillId="2" borderId="26" xfId="0" applyFont="1" applyFill="1" applyBorder="1" applyAlignment="1" applyProtection="1">
      <alignment horizontal="center" vertical="center" wrapText="1"/>
      <protection hidden="1"/>
    </xf>
    <xf numFmtId="3" fontId="53" fillId="2" borderId="23" xfId="0" applyNumberFormat="1" applyFont="1" applyFill="1" applyBorder="1" applyAlignment="1" applyProtection="1">
      <alignment horizontal="center" vertical="center"/>
      <protection locked="0"/>
    </xf>
    <xf numFmtId="3" fontId="53" fillId="2" borderId="24" xfId="0" applyNumberFormat="1" applyFont="1" applyFill="1" applyBorder="1" applyAlignment="1" applyProtection="1">
      <alignment horizontal="center" vertical="center"/>
      <protection locked="0"/>
    </xf>
    <xf numFmtId="3" fontId="53" fillId="2" borderId="27" xfId="0" applyNumberFormat="1" applyFont="1" applyFill="1" applyBorder="1" applyAlignment="1" applyProtection="1">
      <alignment horizontal="center" vertical="center"/>
      <protection locked="0"/>
    </xf>
    <xf numFmtId="3" fontId="53" fillId="2" borderId="19" xfId="0" applyNumberFormat="1" applyFont="1" applyFill="1" applyBorder="1" applyAlignment="1" applyProtection="1">
      <alignment horizontal="center" vertical="center"/>
      <protection locked="0"/>
    </xf>
    <xf numFmtId="3" fontId="53" fillId="2" borderId="20" xfId="0" applyNumberFormat="1" applyFont="1" applyFill="1" applyBorder="1" applyAlignment="1" applyProtection="1">
      <alignment horizontal="center" vertical="center"/>
      <protection locked="0"/>
    </xf>
    <xf numFmtId="3" fontId="53" fillId="2" borderId="26" xfId="0" applyNumberFormat="1"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hidden="1"/>
    </xf>
    <xf numFmtId="0" fontId="9" fillId="2" borderId="27"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0" fontId="9" fillId="5" borderId="23" xfId="0" applyFont="1" applyFill="1" applyBorder="1" applyAlignment="1" applyProtection="1">
      <alignment horizontal="center" vertical="center"/>
      <protection hidden="1"/>
    </xf>
    <xf numFmtId="0" fontId="9" fillId="5" borderId="24" xfId="0" applyFont="1" applyFill="1" applyBorder="1" applyAlignment="1" applyProtection="1">
      <alignment horizontal="center" vertical="center"/>
      <protection hidden="1"/>
    </xf>
    <xf numFmtId="0" fontId="9" fillId="5" borderId="27" xfId="0" applyFont="1" applyFill="1" applyBorder="1" applyAlignment="1" applyProtection="1">
      <alignment horizontal="center" vertical="center"/>
      <protection hidden="1"/>
    </xf>
    <xf numFmtId="0" fontId="9" fillId="5" borderId="19" xfId="0" applyFont="1" applyFill="1" applyBorder="1" applyAlignment="1" applyProtection="1">
      <alignment horizontal="center" vertical="center"/>
      <protection hidden="1"/>
    </xf>
    <xf numFmtId="0" fontId="9" fillId="5" borderId="20" xfId="0" applyFont="1" applyFill="1" applyBorder="1" applyAlignment="1" applyProtection="1">
      <alignment horizontal="center" vertical="center"/>
      <protection hidden="1"/>
    </xf>
    <xf numFmtId="0" fontId="9" fillId="5" borderId="26" xfId="0" applyFont="1" applyFill="1" applyBorder="1" applyAlignment="1" applyProtection="1">
      <alignment horizontal="center" vertical="center"/>
      <protection hidden="1"/>
    </xf>
    <xf numFmtId="0" fontId="26" fillId="2" borderId="23" xfId="0" applyFont="1" applyFill="1" applyBorder="1" applyAlignment="1" applyProtection="1">
      <alignment horizontal="center" vertical="center" wrapText="1"/>
      <protection hidden="1"/>
    </xf>
    <xf numFmtId="0" fontId="26" fillId="2" borderId="24"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19" xfId="0" applyFont="1" applyFill="1" applyBorder="1" applyAlignment="1" applyProtection="1">
      <alignment horizontal="center" vertical="center" wrapText="1"/>
      <protection hidden="1"/>
    </xf>
    <xf numFmtId="0" fontId="26" fillId="2" borderId="20" xfId="0" applyFont="1" applyFill="1" applyBorder="1" applyAlignment="1" applyProtection="1">
      <alignment horizontal="center" vertical="center" wrapText="1"/>
      <protection hidden="1"/>
    </xf>
    <xf numFmtId="0" fontId="26" fillId="2" borderId="26" xfId="0" applyFont="1" applyFill="1" applyBorder="1" applyAlignment="1" applyProtection="1">
      <alignment horizontal="center" vertical="center" wrapText="1"/>
      <protection hidden="1"/>
    </xf>
    <xf numFmtId="169" fontId="38" fillId="0" borderId="7" xfId="0" quotePrefix="1" applyNumberFormat="1" applyFont="1" applyFill="1" applyBorder="1" applyAlignment="1" applyProtection="1">
      <alignment horizontal="center" vertical="center" wrapText="1"/>
      <protection locked="0"/>
    </xf>
    <xf numFmtId="169" fontId="38" fillId="0" borderId="8" xfId="0" applyNumberFormat="1" applyFont="1" applyFill="1" applyBorder="1" applyAlignment="1" applyProtection="1">
      <alignment horizontal="center" vertical="center" wrapText="1"/>
      <protection locked="0"/>
    </xf>
    <xf numFmtId="169" fontId="38" fillId="0" borderId="9" xfId="0" applyNumberFormat="1" applyFont="1" applyFill="1" applyBorder="1" applyAlignment="1" applyProtection="1">
      <alignment horizontal="center" vertical="center" wrapText="1"/>
      <protection locked="0"/>
    </xf>
    <xf numFmtId="0" fontId="9" fillId="2" borderId="0" xfId="0" quotePrefix="1" applyFont="1" applyFill="1" applyBorder="1" applyAlignment="1" applyProtection="1">
      <alignment horizontal="left" vertical="center" wrapText="1"/>
      <protection hidden="1"/>
    </xf>
    <xf numFmtId="0" fontId="0" fillId="2" borderId="0" xfId="0" quotePrefix="1" applyFill="1" applyAlignment="1" applyProtection="1">
      <alignment horizontal="left"/>
      <protection hidden="1"/>
    </xf>
    <xf numFmtId="0" fontId="0" fillId="0" borderId="0" xfId="0" applyAlignment="1">
      <alignment horizontal="left"/>
    </xf>
    <xf numFmtId="0" fontId="42" fillId="2" borderId="0" xfId="0" applyFont="1" applyFill="1" applyAlignment="1">
      <alignment wrapText="1"/>
    </xf>
    <xf numFmtId="0" fontId="21" fillId="2" borderId="0" xfId="0" applyFont="1" applyFill="1" applyAlignment="1" applyProtection="1">
      <alignment horizontal="center"/>
      <protection hidden="1"/>
    </xf>
    <xf numFmtId="0" fontId="6" fillId="2" borderId="17" xfId="0" applyFont="1" applyFill="1" applyBorder="1" applyAlignment="1" applyProtection="1">
      <alignment horizontal="center"/>
      <protection hidden="1"/>
    </xf>
    <xf numFmtId="0" fontId="6" fillId="2" borderId="18" xfId="0" applyFont="1" applyFill="1" applyBorder="1" applyAlignment="1" applyProtection="1">
      <alignment horizontal="center"/>
      <protection hidden="1"/>
    </xf>
    <xf numFmtId="0" fontId="0" fillId="2" borderId="28" xfId="0" quotePrefix="1" applyFill="1" applyBorder="1" applyAlignment="1" applyProtection="1">
      <alignment horizontal="left"/>
      <protection hidden="1"/>
    </xf>
    <xf numFmtId="0" fontId="0" fillId="2" borderId="29" xfId="0" quotePrefix="1" applyFill="1" applyBorder="1" applyAlignment="1" applyProtection="1">
      <alignment horizontal="left"/>
      <protection hidden="1"/>
    </xf>
    <xf numFmtId="0" fontId="0" fillId="2" borderId="30" xfId="0" quotePrefix="1" applyFill="1" applyBorder="1" applyAlignment="1" applyProtection="1">
      <alignment horizontal="left"/>
      <protection hidden="1"/>
    </xf>
    <xf numFmtId="0" fontId="0" fillId="2" borderId="32" xfId="0" applyFill="1" applyBorder="1" applyAlignment="1" applyProtection="1">
      <alignment horizontal="left" vertical="center"/>
      <protection hidden="1"/>
    </xf>
    <xf numFmtId="0" fontId="0" fillId="2" borderId="48" xfId="0" applyFill="1" applyBorder="1" applyAlignment="1" applyProtection="1">
      <alignment horizontal="left" vertical="center"/>
      <protection hidden="1"/>
    </xf>
    <xf numFmtId="3" fontId="4" fillId="2" borderId="32" xfId="0" applyNumberFormat="1" applyFont="1" applyFill="1" applyBorder="1" applyAlignment="1" applyProtection="1">
      <alignment horizontal="right" vertical="center"/>
      <protection locked="0"/>
    </xf>
    <xf numFmtId="3" fontId="4" fillId="2" borderId="48" xfId="0" applyNumberFormat="1" applyFont="1" applyFill="1" applyBorder="1" applyAlignment="1" applyProtection="1">
      <alignment horizontal="right" vertical="center"/>
      <protection locked="0"/>
    </xf>
    <xf numFmtId="0" fontId="6" fillId="2" borderId="17" xfId="0" applyFont="1" applyFill="1" applyBorder="1" applyAlignment="1" applyProtection="1">
      <alignment horizontal="left" vertical="center"/>
      <protection hidden="1"/>
    </xf>
    <xf numFmtId="0" fontId="38" fillId="2" borderId="0" xfId="0" applyFont="1" applyFill="1" applyAlignment="1" applyProtection="1">
      <alignment horizontal="center"/>
      <protection hidden="1"/>
    </xf>
    <xf numFmtId="0" fontId="6" fillId="2" borderId="0" xfId="0" applyFont="1" applyFill="1" applyAlignment="1" applyProtection="1">
      <alignment horizontal="center"/>
      <protection hidden="1"/>
    </xf>
    <xf numFmtId="14" fontId="6" fillId="2" borderId="0" xfId="0" applyNumberFormat="1" applyFont="1" applyFill="1" applyAlignment="1" applyProtection="1">
      <alignment horizontal="center"/>
      <protection hidden="1"/>
    </xf>
    <xf numFmtId="14" fontId="45" fillId="2" borderId="0" xfId="0" applyNumberFormat="1" applyFont="1" applyFill="1" applyAlignment="1" applyProtection="1">
      <alignment horizontal="center"/>
      <protection hidden="1"/>
    </xf>
    <xf numFmtId="0" fontId="45" fillId="0" borderId="24" xfId="0" applyFont="1" applyFill="1" applyBorder="1" applyAlignment="1" applyProtection="1">
      <alignment horizontal="center"/>
      <protection hidden="1"/>
    </xf>
    <xf numFmtId="0" fontId="21" fillId="2" borderId="0" xfId="0" quotePrefix="1" applyFont="1" applyFill="1" applyBorder="1" applyAlignment="1" applyProtection="1">
      <alignment horizontal="center"/>
      <protection hidden="1"/>
    </xf>
    <xf numFmtId="0" fontId="21" fillId="2" borderId="0" xfId="0" applyFont="1" applyFill="1" applyBorder="1" applyAlignment="1" applyProtection="1">
      <alignment horizontal="center"/>
      <protection hidden="1"/>
    </xf>
    <xf numFmtId="0" fontId="19" fillId="2" borderId="0" xfId="0" quotePrefix="1" applyFont="1" applyFill="1" applyBorder="1" applyAlignment="1" applyProtection="1">
      <alignment horizontal="center"/>
      <protection hidden="1"/>
    </xf>
    <xf numFmtId="0" fontId="19" fillId="2" borderId="0" xfId="0" applyFont="1" applyFill="1" applyBorder="1" applyAlignment="1" applyProtection="1">
      <alignment horizontal="center"/>
      <protection hidden="1"/>
    </xf>
    <xf numFmtId="0" fontId="19" fillId="2" borderId="8" xfId="0" quotePrefix="1" applyFont="1" applyFill="1" applyBorder="1" applyAlignment="1" applyProtection="1">
      <alignment horizontal="center"/>
      <protection hidden="1"/>
    </xf>
  </cellXfs>
  <cellStyles count="2">
    <cellStyle name="Hiperlink" xfId="1" builtinId="8"/>
    <cellStyle name="Normal" xfId="0" builtinId="0"/>
  </cellStyles>
  <dxfs count="1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95250</xdr:colOff>
      <xdr:row>72</xdr:row>
      <xdr:rowOff>0</xdr:rowOff>
    </xdr:from>
    <xdr:to>
      <xdr:col>27</xdr:col>
      <xdr:colOff>47625</xdr:colOff>
      <xdr:row>72</xdr:row>
      <xdr:rowOff>0</xdr:rowOff>
    </xdr:to>
    <xdr:sp macro="" textlink="">
      <xdr:nvSpPr>
        <xdr:cNvPr id="8193" name="AutoShape 1"/>
        <xdr:cNvSpPr>
          <a:spLocks noChangeArrowheads="1"/>
        </xdr:cNvSpPr>
      </xdr:nvSpPr>
      <xdr:spPr bwMode="auto">
        <a:xfrm>
          <a:off x="7467600" y="11449050"/>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95250</xdr:colOff>
      <xdr:row>99</xdr:row>
      <xdr:rowOff>0</xdr:rowOff>
    </xdr:from>
    <xdr:to>
      <xdr:col>27</xdr:col>
      <xdr:colOff>47625</xdr:colOff>
      <xdr:row>99</xdr:row>
      <xdr:rowOff>0</xdr:rowOff>
    </xdr:to>
    <xdr:sp macro="" textlink="">
      <xdr:nvSpPr>
        <xdr:cNvPr id="8195" name="AutoShape 3"/>
        <xdr:cNvSpPr>
          <a:spLocks noChangeArrowheads="1"/>
        </xdr:cNvSpPr>
      </xdr:nvSpPr>
      <xdr:spPr bwMode="auto">
        <a:xfrm>
          <a:off x="7467600" y="16040100"/>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57150</xdr:rowOff>
        </xdr:from>
        <xdr:to>
          <xdr:col>3</xdr:col>
          <xdr:colOff>276225</xdr:colOff>
          <xdr:row>2</xdr:row>
          <xdr:rowOff>171450</xdr:rowOff>
        </xdr:to>
        <xdr:sp macro="" textlink="">
          <xdr:nvSpPr>
            <xdr:cNvPr id="8272" name="Object 80" hidden="1">
              <a:extLst>
                <a:ext uri="{63B3BB69-23CF-44E3-9099-C40C66FF867C}">
                  <a14:compatExt spid="_x0000_s8272"/>
                </a:ext>
              </a:extLst>
            </xdr:cNvPr>
            <xdr:cNvSpPr/>
          </xdr:nvSpPr>
          <xdr:spPr>
            <a:xfrm>
              <a:off x="0" y="0"/>
              <a:ext cx="0" cy="0"/>
            </a:xfrm>
            <a:prstGeom prst="rect">
              <a:avLst/>
            </a:prstGeom>
          </xdr:spPr>
        </xdr:sp>
        <xdr:clientData/>
      </xdr:twoCellAnchor>
    </mc:Choice>
    <mc:Fallback/>
  </mc:AlternateContent>
  <xdr:twoCellAnchor editAs="oneCell">
    <xdr:from>
      <xdr:col>33</xdr:col>
      <xdr:colOff>0</xdr:colOff>
      <xdr:row>0</xdr:row>
      <xdr:rowOff>38100</xdr:rowOff>
    </xdr:from>
    <xdr:to>
      <xdr:col>38</xdr:col>
      <xdr:colOff>224597</xdr:colOff>
      <xdr:row>2</xdr:row>
      <xdr:rowOff>171728</xdr:rowOff>
    </xdr:to>
    <xdr:pic>
      <xdr:nvPicPr>
        <xdr:cNvPr id="7" name="Imagem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38100"/>
          <a:ext cx="1748597" cy="80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339</xdr:row>
          <xdr:rowOff>47625</xdr:rowOff>
        </xdr:from>
        <xdr:to>
          <xdr:col>3</xdr:col>
          <xdr:colOff>266700</xdr:colOff>
          <xdr:row>341</xdr:row>
          <xdr:rowOff>161925</xdr:rowOff>
        </xdr:to>
        <xdr:sp macro="" textlink="">
          <xdr:nvSpPr>
            <xdr:cNvPr id="8273" name="Object 81" hidden="1">
              <a:extLst>
                <a:ext uri="{63B3BB69-23CF-44E3-9099-C40C66FF867C}">
                  <a14:compatExt spid="_x0000_s8273"/>
                </a:ext>
              </a:extLst>
            </xdr:cNvPr>
            <xdr:cNvSpPr/>
          </xdr:nvSpPr>
          <xdr:spPr>
            <a:xfrm>
              <a:off x="0" y="0"/>
              <a:ext cx="0" cy="0"/>
            </a:xfrm>
            <a:prstGeom prst="rect">
              <a:avLst/>
            </a:prstGeom>
          </xdr:spPr>
        </xdr:sp>
        <xdr:clientData/>
      </xdr:twoCellAnchor>
    </mc:Choice>
    <mc:Fallback/>
  </mc:AlternateContent>
  <xdr:twoCellAnchor editAs="oneCell">
    <xdr:from>
      <xdr:col>32</xdr:col>
      <xdr:colOff>295275</xdr:colOff>
      <xdr:row>339</xdr:row>
      <xdr:rowOff>28575</xdr:rowOff>
    </xdr:from>
    <xdr:to>
      <xdr:col>38</xdr:col>
      <xdr:colOff>215072</xdr:colOff>
      <xdr:row>341</xdr:row>
      <xdr:rowOff>162203</xdr:rowOff>
    </xdr:to>
    <xdr:pic>
      <xdr:nvPicPr>
        <xdr:cNvPr id="9" name="Imagem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63150750"/>
          <a:ext cx="1748597" cy="80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57150</xdr:rowOff>
        </xdr:from>
        <xdr:to>
          <xdr:col>3</xdr:col>
          <xdr:colOff>276225</xdr:colOff>
          <xdr:row>2</xdr:row>
          <xdr:rowOff>171450</xdr:rowOff>
        </xdr:to>
        <xdr:sp macro="" textlink="">
          <xdr:nvSpPr>
            <xdr:cNvPr id="8274" name="Object 82" hidden="1">
              <a:extLst>
                <a:ext uri="{63B3BB69-23CF-44E3-9099-C40C66FF867C}">
                  <a14:compatExt spid="_x0000_s8274"/>
                </a:ext>
              </a:extLst>
            </xdr:cNvPr>
            <xdr:cNvSpPr/>
          </xdr:nvSpPr>
          <xdr:spPr>
            <a:xfrm>
              <a:off x="0" y="0"/>
              <a:ext cx="0" cy="0"/>
            </a:xfrm>
            <a:prstGeom prst="rect">
              <a:avLst/>
            </a:prstGeom>
          </xdr:spPr>
        </xdr:sp>
        <xdr:clientData/>
      </xdr:twoCellAnchor>
    </mc:Choice>
    <mc:Fallback/>
  </mc:AlternateContent>
  <xdr:twoCellAnchor editAs="oneCell">
    <xdr:from>
      <xdr:col>32</xdr:col>
      <xdr:colOff>295275</xdr:colOff>
      <xdr:row>0</xdr:row>
      <xdr:rowOff>38100</xdr:rowOff>
    </xdr:from>
    <xdr:to>
      <xdr:col>38</xdr:col>
      <xdr:colOff>215072</xdr:colOff>
      <xdr:row>2</xdr:row>
      <xdr:rowOff>171728</xdr:rowOff>
    </xdr:to>
    <xdr:pic>
      <xdr:nvPicPr>
        <xdr:cNvPr id="10" name="Imagem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38100"/>
          <a:ext cx="1748597" cy="676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339</xdr:row>
          <xdr:rowOff>47625</xdr:rowOff>
        </xdr:from>
        <xdr:to>
          <xdr:col>3</xdr:col>
          <xdr:colOff>266700</xdr:colOff>
          <xdr:row>341</xdr:row>
          <xdr:rowOff>161925</xdr:rowOff>
        </xdr:to>
        <xdr:sp macro="" textlink="">
          <xdr:nvSpPr>
            <xdr:cNvPr id="8275" name="Object 83" hidden="1">
              <a:extLst>
                <a:ext uri="{63B3BB69-23CF-44E3-9099-C40C66FF867C}">
                  <a14:compatExt spid="_x0000_s8275"/>
                </a:ext>
              </a:extLst>
            </xdr:cNvPr>
            <xdr:cNvSpPr/>
          </xdr:nvSpPr>
          <xdr:spPr>
            <a:xfrm>
              <a:off x="0" y="0"/>
              <a:ext cx="0" cy="0"/>
            </a:xfrm>
            <a:prstGeom prst="rect">
              <a:avLst/>
            </a:prstGeom>
          </xdr:spPr>
        </xdr:sp>
        <xdr:clientData/>
      </xdr:twoCellAnchor>
    </mc:Choice>
    <mc:Fallback/>
  </mc:AlternateContent>
  <xdr:twoCellAnchor editAs="oneCell">
    <xdr:from>
      <xdr:col>32</xdr:col>
      <xdr:colOff>285750</xdr:colOff>
      <xdr:row>339</xdr:row>
      <xdr:rowOff>28575</xdr:rowOff>
    </xdr:from>
    <xdr:to>
      <xdr:col>38</xdr:col>
      <xdr:colOff>205547</xdr:colOff>
      <xdr:row>341</xdr:row>
      <xdr:rowOff>162203</xdr:rowOff>
    </xdr:to>
    <xdr:pic>
      <xdr:nvPicPr>
        <xdr:cNvPr id="11" name="Imagem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62960250"/>
          <a:ext cx="1748597" cy="714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http://www.receita.fazenda.gov.br/PessoaJuridica/CNPJ/cnpjreva/Cnpjreva_Solicitacao.asp" TargetMode="External"/><Relationship Id="rId6" Type="http://schemas.openxmlformats.org/officeDocument/2006/relationships/image" Target="../media/image1.emf"/><Relationship Id="rId5" Type="http://schemas.openxmlformats.org/officeDocument/2006/relationships/oleObject" Target="../embeddings/oleObject1.bin"/><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1"/>
  <sheetViews>
    <sheetView zoomScaleNormal="100" workbookViewId="0">
      <selection sqref="A1:AM1"/>
    </sheetView>
  </sheetViews>
  <sheetFormatPr defaultColWidth="0" defaultRowHeight="12.75"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40" ht="50.1" customHeight="1" x14ac:dyDescent="0.2">
      <c r="A1" s="415" t="s">
        <v>97</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row>
    <row r="2" spans="1:40" ht="50.1" customHeight="1" thickBot="1" x14ac:dyDescent="0.25">
      <c r="A2" s="417" t="s">
        <v>25</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row>
    <row r="3" spans="1:40" ht="20.100000000000001" customHeight="1" x14ac:dyDescent="0.2">
      <c r="A3" s="419"/>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row>
    <row r="4" spans="1:40" ht="30" x14ac:dyDescent="0.2">
      <c r="A4" s="69"/>
      <c r="B4" s="244" t="s">
        <v>98</v>
      </c>
      <c r="C4" s="244"/>
      <c r="D4" s="68"/>
      <c r="E4" s="68"/>
      <c r="F4" s="421">
        <f ca="1">TODAY()</f>
        <v>43507</v>
      </c>
      <c r="G4" s="421"/>
      <c r="H4" s="421"/>
      <c r="I4" s="421"/>
      <c r="J4" s="421"/>
      <c r="K4" s="421"/>
      <c r="L4" s="421"/>
      <c r="M4" s="421"/>
      <c r="N4" s="421"/>
      <c r="O4" s="421"/>
      <c r="P4" s="421"/>
      <c r="Q4" s="421"/>
      <c r="R4" s="70"/>
      <c r="S4" s="70"/>
      <c r="T4" s="70"/>
      <c r="U4" s="68"/>
      <c r="V4" s="68"/>
      <c r="W4" s="68"/>
      <c r="X4" s="68"/>
      <c r="Y4" s="68"/>
      <c r="Z4" s="68"/>
      <c r="AA4" s="68"/>
      <c r="AB4" s="68"/>
      <c r="AC4" s="68"/>
      <c r="AD4" s="68"/>
      <c r="AE4" s="68"/>
      <c r="AF4" s="68"/>
      <c r="AG4" s="68"/>
      <c r="AH4" s="68"/>
      <c r="AI4" s="68"/>
      <c r="AJ4" s="68"/>
      <c r="AK4" s="68"/>
      <c r="AL4" s="68"/>
      <c r="AM4" s="68"/>
    </row>
    <row r="5" spans="1:40" ht="20.100000000000001" customHeight="1" x14ac:dyDescent="0.2">
      <c r="A5" s="69"/>
      <c r="B5" s="68"/>
      <c r="C5" s="245"/>
      <c r="D5" s="68"/>
      <c r="E5" s="68"/>
      <c r="F5" s="68"/>
      <c r="G5" s="71"/>
      <c r="H5" s="71"/>
      <c r="I5" s="71"/>
      <c r="J5" s="71"/>
      <c r="K5" s="71"/>
      <c r="L5" s="71"/>
      <c r="M5" s="71"/>
      <c r="N5" s="68"/>
      <c r="O5" s="68"/>
      <c r="P5" s="68"/>
      <c r="Q5" s="68"/>
      <c r="R5" s="68"/>
      <c r="S5" s="68"/>
      <c r="T5" s="68"/>
      <c r="U5" s="68"/>
      <c r="V5" s="68"/>
      <c r="W5" s="68"/>
      <c r="X5" s="68"/>
      <c r="Y5" s="68"/>
      <c r="Z5" s="68"/>
      <c r="AA5" s="68"/>
      <c r="AB5" s="68"/>
      <c r="AC5" s="68"/>
      <c r="AD5" s="68"/>
      <c r="AE5" s="68"/>
      <c r="AF5" s="68"/>
      <c r="AG5" s="68"/>
      <c r="AH5" s="68"/>
      <c r="AI5" s="68"/>
      <c r="AJ5" s="68"/>
      <c r="AK5" s="68"/>
      <c r="AL5" s="68"/>
      <c r="AM5" s="68"/>
    </row>
    <row r="6" spans="1:40" ht="30" x14ac:dyDescent="0.2">
      <c r="A6" s="69"/>
      <c r="B6" s="244" t="s">
        <v>99</v>
      </c>
      <c r="C6" s="244"/>
      <c r="D6" s="68"/>
      <c r="E6" s="68"/>
      <c r="F6" s="68"/>
      <c r="G6" s="71"/>
      <c r="H6" s="71"/>
      <c r="I6" s="71"/>
      <c r="J6" s="71"/>
      <c r="K6" s="71"/>
      <c r="L6" s="71"/>
      <c r="M6" s="71"/>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1:40" ht="20.100000000000001" customHeight="1" x14ac:dyDescent="0.2">
      <c r="A7" s="69"/>
      <c r="B7" s="68"/>
      <c r="C7" s="243"/>
      <c r="D7" s="68"/>
      <c r="E7" s="68"/>
      <c r="F7" s="68"/>
      <c r="G7" s="71"/>
      <c r="H7" s="71"/>
      <c r="I7" s="71"/>
      <c r="J7" s="71"/>
      <c r="K7" s="71"/>
      <c r="L7" s="71"/>
      <c r="M7" s="71"/>
      <c r="N7" s="68"/>
      <c r="O7" s="68"/>
      <c r="P7" s="68"/>
      <c r="Q7" s="68"/>
      <c r="R7" s="68"/>
      <c r="S7" s="68"/>
      <c r="T7" s="68"/>
      <c r="U7" s="68"/>
      <c r="V7" s="68"/>
      <c r="W7" s="68"/>
      <c r="X7" s="68"/>
      <c r="Y7" s="68"/>
      <c r="Z7" s="68"/>
      <c r="AA7" s="68"/>
      <c r="AB7" s="68"/>
      <c r="AC7" s="68"/>
      <c r="AD7" s="68"/>
      <c r="AE7" s="68"/>
      <c r="AF7" s="68"/>
      <c r="AG7" s="68"/>
      <c r="AH7" s="68"/>
      <c r="AI7" s="68"/>
      <c r="AJ7" s="68"/>
      <c r="AK7" s="68"/>
      <c r="AL7" s="68"/>
      <c r="AM7" s="68"/>
    </row>
    <row r="8" spans="1:40" ht="30" customHeight="1" x14ac:dyDescent="0.4">
      <c r="A8" s="69"/>
      <c r="B8" s="347" t="s">
        <v>652</v>
      </c>
      <c r="C8" s="347"/>
      <c r="D8" s="348"/>
      <c r="E8" s="348"/>
      <c r="F8" s="348"/>
      <c r="G8" s="349"/>
      <c r="H8" s="349"/>
      <c r="I8" s="349"/>
      <c r="J8" s="349"/>
      <c r="K8" s="349"/>
      <c r="L8" s="349"/>
      <c r="M8" s="349"/>
      <c r="N8" s="348"/>
      <c r="O8" s="348"/>
      <c r="P8" s="68"/>
      <c r="Q8" s="68"/>
      <c r="R8" s="68"/>
      <c r="S8" s="68"/>
      <c r="T8" s="68"/>
      <c r="U8" s="68"/>
      <c r="V8" s="68"/>
      <c r="W8" s="68"/>
      <c r="X8" s="68"/>
      <c r="Y8" s="68"/>
      <c r="Z8" s="68"/>
      <c r="AA8" s="68"/>
      <c r="AB8" s="68"/>
      <c r="AC8" s="68"/>
      <c r="AD8" s="68"/>
      <c r="AE8" s="68"/>
      <c r="AF8" s="68"/>
      <c r="AG8" s="68"/>
      <c r="AH8" s="68"/>
      <c r="AI8" s="68"/>
      <c r="AJ8" s="68"/>
      <c r="AK8" s="68"/>
      <c r="AL8" s="68"/>
      <c r="AM8" s="68"/>
    </row>
    <row r="9" spans="1:40" ht="20.100000000000001" customHeight="1" x14ac:dyDescent="0.35">
      <c r="A9" s="69"/>
      <c r="B9" s="68"/>
      <c r="C9" s="246"/>
      <c r="D9" s="68"/>
      <c r="E9" s="68"/>
      <c r="F9" s="68"/>
      <c r="G9" s="71"/>
      <c r="H9" s="71"/>
      <c r="I9" s="71"/>
      <c r="J9" s="71"/>
      <c r="K9" s="71"/>
      <c r="L9" s="71"/>
      <c r="M9" s="71"/>
      <c r="N9" s="68"/>
      <c r="O9" s="68"/>
      <c r="P9" s="68"/>
      <c r="Q9" s="68"/>
      <c r="R9" s="68"/>
      <c r="S9" s="68"/>
      <c r="T9" s="68"/>
      <c r="U9" s="68"/>
      <c r="V9" s="68"/>
      <c r="W9" s="68"/>
      <c r="X9" s="68"/>
      <c r="Y9" s="68"/>
      <c r="Z9" s="68"/>
      <c r="AA9" s="68"/>
      <c r="AB9" s="68"/>
      <c r="AC9" s="68"/>
      <c r="AD9" s="68"/>
      <c r="AE9" s="68"/>
      <c r="AF9" s="68"/>
      <c r="AG9" s="68"/>
      <c r="AH9" s="68"/>
      <c r="AI9" s="68"/>
      <c r="AJ9" s="68"/>
      <c r="AK9" s="68"/>
      <c r="AL9" s="68"/>
      <c r="AM9" s="68"/>
    </row>
    <row r="10" spans="1:40" ht="147" customHeight="1" x14ac:dyDescent="0.2">
      <c r="A10" s="412" t="s">
        <v>661</v>
      </c>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row>
    <row r="11" spans="1:40" ht="20.100000000000001" customHeight="1" x14ac:dyDescent="0.2">
      <c r="A11" s="72"/>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row>
    <row r="12" spans="1:40" ht="135" customHeight="1" x14ac:dyDescent="0.2">
      <c r="A12" s="72"/>
      <c r="B12" s="412" t="s">
        <v>653</v>
      </c>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row>
    <row r="13" spans="1:40" ht="20.100000000000001" customHeight="1" x14ac:dyDescent="0.2">
      <c r="A13" s="72"/>
      <c r="B13" s="72"/>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0.100000000000001" customHeight="1" x14ac:dyDescent="0.2">
      <c r="A14" s="72"/>
      <c r="B14" s="72"/>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row>
    <row r="15" spans="1:40" ht="174" customHeight="1" x14ac:dyDescent="0.2">
      <c r="A15" s="414" t="s">
        <v>6</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103"/>
    </row>
    <row r="16" spans="1:40" ht="20.10000000000000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103"/>
    </row>
    <row r="17" spans="1:40" ht="99.95" customHeight="1" x14ac:dyDescent="0.2">
      <c r="A17" s="72"/>
      <c r="B17" s="412" t="s">
        <v>592</v>
      </c>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103"/>
    </row>
    <row r="18" spans="1:40" ht="20.100000000000001" customHeight="1" x14ac:dyDescent="0.2">
      <c r="A18" s="72"/>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row>
    <row r="19" spans="1:40" ht="122.25" customHeight="1" x14ac:dyDescent="0.2">
      <c r="A19" s="72"/>
      <c r="B19" s="422" t="s">
        <v>662</v>
      </c>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row>
    <row r="20" spans="1:40" ht="20.100000000000001" customHeight="1" x14ac:dyDescent="0.2">
      <c r="A20" s="72"/>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40" ht="66" customHeight="1" x14ac:dyDescent="0.2">
      <c r="A21" s="72"/>
      <c r="B21" s="406" t="s">
        <v>615</v>
      </c>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row>
    <row r="22" spans="1:40" ht="5.0999999999999996" customHeight="1" x14ac:dyDescent="0.2">
      <c r="A22" s="7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row>
    <row r="23" spans="1:40" ht="95.1" customHeight="1" thickBot="1" x14ac:dyDescent="0.25">
      <c r="A23" s="72"/>
      <c r="B23" s="408"/>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row>
    <row r="24" spans="1:40" ht="26.25" x14ac:dyDescent="0.2">
      <c r="A24" s="72"/>
      <c r="B24" s="410"/>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row>
    <row r="25" spans="1:40" ht="26.25" x14ac:dyDescent="0.2">
      <c r="A25" s="281"/>
      <c r="B25" s="74"/>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row>
    <row r="26" spans="1:40" ht="30.75" x14ac:dyDescent="0.2">
      <c r="A26" s="402" t="s">
        <v>106</v>
      </c>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c r="AM26" s="403"/>
      <c r="AN26" s="283"/>
    </row>
    <row r="27" spans="1:40" ht="15" customHeight="1" x14ac:dyDescent="0.2">
      <c r="A27" s="284"/>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3"/>
    </row>
    <row r="28" spans="1:40" ht="57" customHeight="1" x14ac:dyDescent="0.2">
      <c r="A28" s="404" t="s">
        <v>374</v>
      </c>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283"/>
    </row>
    <row r="29" spans="1:40" ht="15" customHeight="1" x14ac:dyDescent="0.2">
      <c r="A29" s="286"/>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3"/>
    </row>
    <row r="30" spans="1:40" ht="25.5" x14ac:dyDescent="0.2">
      <c r="A30" s="288"/>
      <c r="B30" s="400" t="s">
        <v>519</v>
      </c>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283"/>
    </row>
    <row r="31" spans="1:40" ht="25.5" x14ac:dyDescent="0.2">
      <c r="A31" s="288"/>
      <c r="B31" s="289"/>
      <c r="C31" s="380" t="s">
        <v>107</v>
      </c>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283"/>
    </row>
    <row r="32" spans="1:40" ht="42.75" customHeight="1" x14ac:dyDescent="0.2">
      <c r="A32" s="288"/>
      <c r="B32" s="289"/>
      <c r="C32" s="392" t="s">
        <v>375</v>
      </c>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283"/>
    </row>
    <row r="33" spans="1:40" ht="25.5" x14ac:dyDescent="0.2">
      <c r="A33" s="288"/>
      <c r="B33" s="289"/>
      <c r="C33" s="380" t="s">
        <v>438</v>
      </c>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283"/>
    </row>
    <row r="34" spans="1:40" ht="23.25" customHeight="1" x14ac:dyDescent="0.2">
      <c r="A34" s="288"/>
      <c r="B34" s="289"/>
      <c r="C34" s="380" t="s">
        <v>439</v>
      </c>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283"/>
    </row>
    <row r="35" spans="1:40" ht="39.75" customHeight="1" x14ac:dyDescent="0.2">
      <c r="A35" s="288"/>
      <c r="B35" s="289"/>
      <c r="C35" s="383" t="s">
        <v>440</v>
      </c>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283"/>
    </row>
    <row r="36" spans="1:40" ht="24" customHeight="1" x14ac:dyDescent="0.2">
      <c r="A36" s="288"/>
      <c r="B36" s="289"/>
      <c r="C36" s="380" t="s">
        <v>538</v>
      </c>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283"/>
    </row>
    <row r="37" spans="1:40" ht="21" customHeight="1" x14ac:dyDescent="0.2">
      <c r="A37" s="288"/>
      <c r="B37" s="289"/>
      <c r="C37" s="392" t="s">
        <v>108</v>
      </c>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283"/>
    </row>
    <row r="38" spans="1:40" ht="25.5" customHeight="1" x14ac:dyDescent="0.2">
      <c r="A38" s="288"/>
      <c r="B38" s="400" t="s">
        <v>109</v>
      </c>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N38" s="283"/>
    </row>
    <row r="39" spans="1:40" ht="21.75" customHeight="1" x14ac:dyDescent="0.2">
      <c r="A39" s="288"/>
      <c r="B39" s="289"/>
      <c r="C39" s="380" t="s">
        <v>441</v>
      </c>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283"/>
    </row>
    <row r="40" spans="1:40" ht="38.25" customHeight="1" x14ac:dyDescent="0.2">
      <c r="A40" s="288"/>
      <c r="B40" s="289"/>
      <c r="C40" s="391" t="s">
        <v>442</v>
      </c>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283"/>
    </row>
    <row r="41" spans="1:40" ht="25.5" x14ac:dyDescent="0.2">
      <c r="A41" s="288"/>
      <c r="B41" s="289"/>
      <c r="C41" s="401" t="s">
        <v>443</v>
      </c>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283"/>
    </row>
    <row r="42" spans="1:40" ht="42" customHeight="1" x14ac:dyDescent="0.2">
      <c r="A42" s="288"/>
      <c r="B42" s="289"/>
      <c r="C42" s="392" t="s">
        <v>113</v>
      </c>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283"/>
    </row>
    <row r="43" spans="1:40" ht="25.5" x14ac:dyDescent="0.2">
      <c r="A43" s="288"/>
      <c r="B43" s="289"/>
      <c r="C43" s="380" t="s">
        <v>444</v>
      </c>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283"/>
    </row>
    <row r="44" spans="1:40" ht="21.75" customHeight="1" x14ac:dyDescent="0.2">
      <c r="A44" s="288"/>
      <c r="B44" s="289"/>
      <c r="C44" s="392" t="s">
        <v>445</v>
      </c>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283"/>
    </row>
    <row r="45" spans="1:40" ht="19.5" customHeight="1" x14ac:dyDescent="0.2">
      <c r="A45" s="288"/>
      <c r="B45" s="289"/>
      <c r="C45" s="401" t="s">
        <v>389</v>
      </c>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283"/>
    </row>
    <row r="46" spans="1:40" ht="25.5" customHeight="1" x14ac:dyDescent="0.2">
      <c r="A46" s="288"/>
      <c r="B46" s="400" t="s">
        <v>110</v>
      </c>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283"/>
    </row>
    <row r="47" spans="1:40" ht="7.5" customHeight="1" x14ac:dyDescent="0.2">
      <c r="A47" s="288"/>
      <c r="B47" s="289"/>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3"/>
    </row>
    <row r="48" spans="1:40" ht="25.5" customHeight="1" x14ac:dyDescent="0.2">
      <c r="A48" s="288"/>
      <c r="B48" s="400" t="s">
        <v>446</v>
      </c>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283"/>
    </row>
    <row r="49" spans="1:40" ht="7.5" customHeight="1" x14ac:dyDescent="0.2">
      <c r="A49" s="288"/>
      <c r="B49" s="289"/>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83"/>
    </row>
    <row r="50" spans="1:40" ht="25.5" customHeight="1" x14ac:dyDescent="0.2">
      <c r="A50" s="288"/>
      <c r="B50" s="400" t="s">
        <v>111</v>
      </c>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283"/>
    </row>
    <row r="51" spans="1:40" ht="7.5" customHeight="1" x14ac:dyDescent="0.2">
      <c r="A51" s="288"/>
      <c r="B51" s="289"/>
      <c r="C51" s="289"/>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3"/>
    </row>
    <row r="52" spans="1:40" ht="25.5" customHeight="1" x14ac:dyDescent="0.2">
      <c r="A52" s="288"/>
      <c r="B52" s="400" t="s">
        <v>520</v>
      </c>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283"/>
    </row>
    <row r="53" spans="1:40" ht="26.25" customHeight="1" x14ac:dyDescent="0.2">
      <c r="A53" s="288"/>
      <c r="B53" s="289"/>
      <c r="C53" s="401" t="s">
        <v>394</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283"/>
    </row>
    <row r="54" spans="1:40" ht="20.25" customHeight="1" x14ac:dyDescent="0.2">
      <c r="A54" s="288"/>
      <c r="B54" s="289"/>
      <c r="C54" s="392" t="s">
        <v>447</v>
      </c>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1"/>
      <c r="AM54" s="401"/>
      <c r="AN54" s="283"/>
    </row>
    <row r="55" spans="1:40" ht="25.5" x14ac:dyDescent="0.2">
      <c r="A55" s="288"/>
      <c r="B55" s="289"/>
      <c r="C55" s="380" t="s">
        <v>448</v>
      </c>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283"/>
    </row>
    <row r="56" spans="1:40" ht="20.25" customHeight="1" x14ac:dyDescent="0.2">
      <c r="A56" s="288"/>
      <c r="B56" s="289"/>
      <c r="C56" s="391" t="s">
        <v>449</v>
      </c>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283"/>
    </row>
    <row r="57" spans="1:40" ht="24" customHeight="1" x14ac:dyDescent="0.2">
      <c r="A57" s="288"/>
      <c r="B57" s="289"/>
      <c r="C57" s="380" t="s">
        <v>450</v>
      </c>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283"/>
    </row>
    <row r="58" spans="1:40" ht="18.75" customHeight="1" x14ac:dyDescent="0.2">
      <c r="A58" s="288"/>
      <c r="B58" s="289"/>
      <c r="C58" s="391" t="s">
        <v>451</v>
      </c>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283"/>
    </row>
    <row r="59" spans="1:40" ht="7.5" customHeight="1" x14ac:dyDescent="0.2">
      <c r="A59" s="288"/>
      <c r="B59" s="289"/>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83"/>
    </row>
    <row r="60" spans="1:40" ht="25.5" customHeight="1" x14ac:dyDescent="0.2">
      <c r="A60" s="288"/>
      <c r="B60" s="400" t="s">
        <v>112</v>
      </c>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283"/>
    </row>
    <row r="61" spans="1:40" ht="7.5" customHeight="1" x14ac:dyDescent="0.2">
      <c r="A61" s="288"/>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3"/>
    </row>
    <row r="62" spans="1:40" ht="19.5" customHeight="1" x14ac:dyDescent="0.2">
      <c r="A62" s="288"/>
      <c r="B62" s="400" t="s">
        <v>452</v>
      </c>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283"/>
    </row>
    <row r="63" spans="1:40" ht="25.5" customHeight="1" x14ac:dyDescent="0.2">
      <c r="A63" s="288"/>
      <c r="B63" s="289"/>
      <c r="C63" s="380" t="s">
        <v>453</v>
      </c>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283"/>
    </row>
    <row r="64" spans="1:40" ht="17.25" customHeight="1" x14ac:dyDescent="0.2">
      <c r="A64" s="288"/>
      <c r="B64" s="289"/>
      <c r="C64" s="380" t="s">
        <v>454</v>
      </c>
      <c r="D64" s="380"/>
      <c r="E64" s="380"/>
      <c r="F64" s="380"/>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283"/>
    </row>
    <row r="65" spans="1:40" ht="38.25" customHeight="1" x14ac:dyDescent="0.2">
      <c r="A65" s="288"/>
      <c r="B65" s="289"/>
      <c r="C65" s="391" t="s">
        <v>455</v>
      </c>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283"/>
    </row>
    <row r="66" spans="1:40" ht="18.75" customHeight="1" x14ac:dyDescent="0.2">
      <c r="A66" s="288"/>
      <c r="B66" s="289"/>
      <c r="C66" s="380" t="s">
        <v>401</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283"/>
    </row>
    <row r="67" spans="1:40" ht="21" customHeight="1" x14ac:dyDescent="0.2">
      <c r="A67" s="288"/>
      <c r="B67" s="289"/>
      <c r="C67" s="383" t="s">
        <v>456</v>
      </c>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283"/>
    </row>
    <row r="68" spans="1:40" ht="21" customHeight="1" x14ac:dyDescent="0.2">
      <c r="A68" s="288"/>
      <c r="B68" s="289"/>
      <c r="C68" s="398" t="s">
        <v>521</v>
      </c>
      <c r="D68" s="397"/>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283"/>
    </row>
    <row r="69" spans="1:40" ht="21" customHeight="1" x14ac:dyDescent="0.2">
      <c r="A69" s="288"/>
      <c r="B69" s="289"/>
      <c r="C69" s="396" t="s">
        <v>522</v>
      </c>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283"/>
    </row>
    <row r="70" spans="1:40" ht="21" customHeight="1" x14ac:dyDescent="0.2">
      <c r="A70" s="288"/>
      <c r="B70" s="289"/>
      <c r="C70" s="398" t="s">
        <v>523</v>
      </c>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283"/>
    </row>
    <row r="71" spans="1:40" ht="102" customHeight="1" x14ac:dyDescent="0.2">
      <c r="A71" s="288"/>
      <c r="B71" s="289"/>
      <c r="C71" s="393" t="s">
        <v>524</v>
      </c>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283"/>
    </row>
    <row r="72" spans="1:40" ht="25.5" x14ac:dyDescent="0.2">
      <c r="A72" s="288"/>
      <c r="B72" s="289"/>
      <c r="C72" s="380" t="s">
        <v>403</v>
      </c>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283"/>
    </row>
    <row r="73" spans="1:40" ht="39.75" customHeight="1" x14ac:dyDescent="0.2">
      <c r="A73" s="288"/>
      <c r="B73" s="289"/>
      <c r="C73" s="393" t="s">
        <v>525</v>
      </c>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283"/>
    </row>
    <row r="74" spans="1:40" ht="25.5" x14ac:dyDescent="0.2">
      <c r="A74" s="288"/>
      <c r="B74" s="289"/>
      <c r="C74" s="380" t="s">
        <v>404</v>
      </c>
      <c r="D74" s="380"/>
      <c r="E74" s="380"/>
      <c r="F74" s="380"/>
      <c r="G74" s="380"/>
      <c r="H74" s="380"/>
      <c r="I74" s="380"/>
      <c r="J74" s="380"/>
      <c r="K74" s="380"/>
      <c r="L74" s="380"/>
      <c r="M74" s="380"/>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283"/>
    </row>
    <row r="75" spans="1:40" ht="38.25" customHeight="1" x14ac:dyDescent="0.2">
      <c r="A75" s="288"/>
      <c r="B75" s="289"/>
      <c r="C75" s="394" t="s">
        <v>526</v>
      </c>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2"/>
      <c r="AL75" s="392"/>
      <c r="AM75" s="392"/>
      <c r="AN75" s="283"/>
    </row>
    <row r="76" spans="1:40" ht="25.5" x14ac:dyDescent="0.2">
      <c r="A76" s="288"/>
      <c r="B76" s="289"/>
      <c r="C76" s="380" t="s">
        <v>405</v>
      </c>
      <c r="D76" s="380"/>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283"/>
    </row>
    <row r="77" spans="1:40" ht="39.75" customHeight="1" x14ac:dyDescent="0.2">
      <c r="A77" s="288"/>
      <c r="B77" s="289"/>
      <c r="C77" s="393" t="s">
        <v>527</v>
      </c>
      <c r="D77" s="395"/>
      <c r="E77" s="395"/>
      <c r="F77" s="395"/>
      <c r="G77" s="39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283"/>
    </row>
    <row r="78" spans="1:40" ht="21.75" customHeight="1" x14ac:dyDescent="0.2">
      <c r="A78" s="288"/>
      <c r="B78" s="289"/>
      <c r="C78" s="380" t="s">
        <v>457</v>
      </c>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283"/>
    </row>
    <row r="79" spans="1:40" ht="21.75" customHeight="1" x14ac:dyDescent="0.2">
      <c r="A79" s="288"/>
      <c r="B79" s="291"/>
      <c r="C79" s="380" t="s">
        <v>458</v>
      </c>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283"/>
    </row>
    <row r="80" spans="1:40" ht="40.5" customHeight="1" x14ac:dyDescent="0.2">
      <c r="A80" s="288"/>
      <c r="B80" s="291"/>
      <c r="C80" s="392" t="s">
        <v>532</v>
      </c>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392"/>
      <c r="AL80" s="392"/>
      <c r="AM80" s="392"/>
      <c r="AN80" s="283"/>
    </row>
    <row r="81" spans="1:40" ht="21.75" customHeight="1" x14ac:dyDescent="0.2">
      <c r="A81" s="288"/>
      <c r="B81" s="291"/>
      <c r="C81" s="380" t="s">
        <v>408</v>
      </c>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283"/>
    </row>
    <row r="82" spans="1:40" ht="20.25" customHeight="1" x14ac:dyDescent="0.2">
      <c r="A82" s="288"/>
      <c r="B82" s="291"/>
      <c r="C82" s="383" t="s">
        <v>459</v>
      </c>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283"/>
    </row>
    <row r="83" spans="1:40" ht="20.25" customHeight="1" x14ac:dyDescent="0.2">
      <c r="A83" s="288"/>
      <c r="B83" s="291"/>
      <c r="C83" s="385" t="s">
        <v>409</v>
      </c>
      <c r="D83" s="386"/>
      <c r="E83" s="386"/>
      <c r="F83" s="386"/>
      <c r="G83" s="386"/>
      <c r="H83" s="386"/>
      <c r="I83" s="386"/>
      <c r="J83" s="386"/>
      <c r="K83" s="386"/>
      <c r="L83" s="386"/>
      <c r="M83" s="386"/>
      <c r="N83" s="386"/>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86"/>
      <c r="AL83" s="386"/>
      <c r="AM83" s="386"/>
      <c r="AN83" s="283"/>
    </row>
    <row r="84" spans="1:40" ht="39.75" customHeight="1" x14ac:dyDescent="0.2">
      <c r="A84" s="288"/>
      <c r="B84" s="291"/>
      <c r="C84" s="387" t="s">
        <v>539</v>
      </c>
      <c r="D84" s="388"/>
      <c r="E84" s="388"/>
      <c r="F84" s="388"/>
      <c r="G84" s="388"/>
      <c r="H84" s="388"/>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388"/>
      <c r="AJ84" s="388"/>
      <c r="AK84" s="388"/>
      <c r="AL84" s="388"/>
      <c r="AM84" s="388"/>
      <c r="AN84" s="283"/>
    </row>
    <row r="85" spans="1:40" ht="20.25" customHeight="1" x14ac:dyDescent="0.2">
      <c r="A85" s="288"/>
      <c r="B85" s="291"/>
      <c r="C85" s="380" t="s">
        <v>460</v>
      </c>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283"/>
    </row>
    <row r="86" spans="1:40" ht="20.25" customHeight="1" x14ac:dyDescent="0.2">
      <c r="A86" s="288"/>
      <c r="B86" s="291"/>
      <c r="C86" s="380" t="s">
        <v>461</v>
      </c>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283"/>
    </row>
    <row r="87" spans="1:40" ht="41.25" customHeight="1" x14ac:dyDescent="0.2">
      <c r="A87" s="288"/>
      <c r="B87" s="291"/>
      <c r="C87" s="381" t="s">
        <v>540</v>
      </c>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283"/>
    </row>
    <row r="88" spans="1:40" ht="20.25" customHeight="1" x14ac:dyDescent="0.2">
      <c r="A88" s="288"/>
      <c r="B88" s="291"/>
      <c r="C88" s="380" t="s">
        <v>412</v>
      </c>
      <c r="D88" s="380"/>
      <c r="E88" s="380"/>
      <c r="F88" s="380"/>
      <c r="G88" s="380"/>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c r="AI88" s="380"/>
      <c r="AJ88" s="380"/>
      <c r="AK88" s="380"/>
      <c r="AL88" s="380"/>
      <c r="AM88" s="380"/>
      <c r="AN88" s="283"/>
    </row>
    <row r="89" spans="1:40" ht="41.25" customHeight="1" x14ac:dyDescent="0.2">
      <c r="A89" s="288"/>
      <c r="B89" s="291"/>
      <c r="C89" s="383" t="s">
        <v>528</v>
      </c>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283"/>
    </row>
    <row r="90" spans="1:40" ht="22.5" customHeight="1" x14ac:dyDescent="0.2">
      <c r="A90" s="288"/>
      <c r="B90" s="291"/>
      <c r="C90" s="380" t="s">
        <v>462</v>
      </c>
      <c r="D90" s="380"/>
      <c r="E90" s="380"/>
      <c r="F90" s="380"/>
      <c r="G90" s="380"/>
      <c r="H90" s="380"/>
      <c r="I90" s="380"/>
      <c r="J90" s="380"/>
      <c r="K90" s="380"/>
      <c r="L90" s="380"/>
      <c r="M90" s="380"/>
      <c r="N90" s="380"/>
      <c r="O90" s="380"/>
      <c r="P90" s="380"/>
      <c r="Q90" s="380"/>
      <c r="R90" s="380"/>
      <c r="S90" s="380"/>
      <c r="T90" s="380"/>
      <c r="U90" s="380"/>
      <c r="V90" s="380"/>
      <c r="W90" s="380"/>
      <c r="X90" s="380"/>
      <c r="Y90" s="380"/>
      <c r="Z90" s="380"/>
      <c r="AA90" s="380"/>
      <c r="AB90" s="380"/>
      <c r="AC90" s="380"/>
      <c r="AD90" s="380"/>
      <c r="AE90" s="380"/>
      <c r="AF90" s="380"/>
      <c r="AG90" s="380"/>
      <c r="AH90" s="380"/>
      <c r="AI90" s="380"/>
      <c r="AJ90" s="380"/>
      <c r="AK90" s="380"/>
      <c r="AL90" s="380"/>
      <c r="AM90" s="380"/>
      <c r="AN90" s="283"/>
    </row>
    <row r="91" spans="1:40" ht="39" customHeight="1" x14ac:dyDescent="0.2">
      <c r="A91" s="288"/>
      <c r="B91" s="291"/>
      <c r="C91" s="391" t="s">
        <v>463</v>
      </c>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283"/>
    </row>
    <row r="92" spans="1:40" hidden="1" x14ac:dyDescent="0.2"/>
    <row r="93" spans="1:40" hidden="1" x14ac:dyDescent="0.2"/>
    <row r="94" spans="1:40" hidden="1" x14ac:dyDescent="0.2"/>
    <row r="95" spans="1:40" hidden="1" x14ac:dyDescent="0.2"/>
    <row r="96" spans="1:4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spans="1:40" hidden="1" x14ac:dyDescent="0.2"/>
    <row r="482" spans="1:40" hidden="1" x14ac:dyDescent="0.2"/>
    <row r="483" spans="1:40" hidden="1" x14ac:dyDescent="0.2"/>
    <row r="484" spans="1:40" hidden="1" x14ac:dyDescent="0.2"/>
    <row r="485" spans="1:40" hidden="1" x14ac:dyDescent="0.2"/>
    <row r="486" spans="1:40" hidden="1" x14ac:dyDescent="0.2"/>
    <row r="487" spans="1:40" hidden="1" x14ac:dyDescent="0.2"/>
    <row r="488" spans="1:40" hidden="1" x14ac:dyDescent="0.2"/>
    <row r="489" spans="1:40" hidden="1" x14ac:dyDescent="0.2"/>
    <row r="490" spans="1:40" hidden="1" x14ac:dyDescent="0.2"/>
    <row r="491" spans="1:40" hidden="1" x14ac:dyDescent="0.2"/>
    <row r="492" spans="1:40" hidden="1" x14ac:dyDescent="0.2"/>
    <row r="493" spans="1:40" hidden="1" x14ac:dyDescent="0.2"/>
    <row r="494" spans="1:40" hidden="1" x14ac:dyDescent="0.2"/>
    <row r="495" spans="1:40" ht="12.75" customHeight="1" x14ac:dyDescent="0.2">
      <c r="A495" s="389"/>
      <c r="B495" s="389"/>
      <c r="C495" s="389"/>
      <c r="D495" s="389"/>
      <c r="E495" s="389"/>
      <c r="F495" s="389"/>
      <c r="G495" s="389"/>
      <c r="H495" s="389"/>
      <c r="I495" s="389"/>
      <c r="J495" s="389"/>
      <c r="K495" s="389"/>
      <c r="L495" s="389"/>
      <c r="M495" s="389"/>
      <c r="N495" s="389"/>
      <c r="O495" s="389"/>
      <c r="P495" s="389"/>
      <c r="Q495" s="389"/>
      <c r="R495" s="389"/>
      <c r="S495" s="389"/>
      <c r="T495" s="389"/>
      <c r="U495" s="389"/>
      <c r="V495" s="389"/>
      <c r="W495" s="389"/>
      <c r="X495" s="389"/>
      <c r="Y495" s="389"/>
      <c r="Z495" s="389"/>
      <c r="AA495" s="389"/>
      <c r="AB495" s="389"/>
      <c r="AC495" s="389"/>
      <c r="AD495" s="389"/>
      <c r="AE495" s="389"/>
      <c r="AF495" s="389"/>
      <c r="AG495" s="389"/>
      <c r="AH495" s="389"/>
      <c r="AI495" s="389"/>
      <c r="AJ495" s="389"/>
      <c r="AK495" s="389"/>
      <c r="AL495" s="389"/>
      <c r="AM495" s="389"/>
      <c r="AN495" s="389"/>
    </row>
    <row r="496" spans="1:40" ht="12.75" customHeight="1" x14ac:dyDescent="0.2">
      <c r="A496" s="389"/>
      <c r="B496" s="389"/>
      <c r="C496" s="389"/>
      <c r="D496" s="389"/>
      <c r="E496" s="389"/>
      <c r="F496" s="389"/>
      <c r="G496" s="389"/>
      <c r="H496" s="389"/>
      <c r="I496" s="389"/>
      <c r="J496" s="389"/>
      <c r="K496" s="389"/>
      <c r="L496" s="389"/>
      <c r="M496" s="389"/>
      <c r="N496" s="389"/>
      <c r="O496" s="389"/>
      <c r="P496" s="389"/>
      <c r="Q496" s="389"/>
      <c r="R496" s="389"/>
      <c r="S496" s="389"/>
      <c r="T496" s="389"/>
      <c r="U496" s="389"/>
      <c r="V496" s="389"/>
      <c r="W496" s="389"/>
      <c r="X496" s="389"/>
      <c r="Y496" s="389"/>
      <c r="Z496" s="389"/>
      <c r="AA496" s="389"/>
      <c r="AB496" s="389"/>
      <c r="AC496" s="389"/>
      <c r="AD496" s="389"/>
      <c r="AE496" s="389"/>
      <c r="AF496" s="389"/>
      <c r="AG496" s="389"/>
      <c r="AH496" s="389"/>
      <c r="AI496" s="389"/>
      <c r="AJ496" s="389"/>
      <c r="AK496" s="389"/>
      <c r="AL496" s="389"/>
      <c r="AM496" s="389"/>
      <c r="AN496" s="389"/>
    </row>
    <row r="497" spans="1:40" ht="12.75" customHeight="1" x14ac:dyDescent="0.2">
      <c r="A497" s="389"/>
      <c r="B497" s="389"/>
      <c r="C497" s="389"/>
      <c r="D497" s="389"/>
      <c r="E497" s="389"/>
      <c r="F497" s="389"/>
      <c r="G497" s="389"/>
      <c r="H497" s="389"/>
      <c r="I497" s="389"/>
      <c r="J497" s="389"/>
      <c r="K497" s="389"/>
      <c r="L497" s="389"/>
      <c r="M497" s="389"/>
      <c r="N497" s="389"/>
      <c r="O497" s="389"/>
      <c r="P497" s="389"/>
      <c r="Q497" s="389"/>
      <c r="R497" s="389"/>
      <c r="S497" s="389"/>
      <c r="T497" s="389"/>
      <c r="U497" s="389"/>
      <c r="V497" s="389"/>
      <c r="W497" s="389"/>
      <c r="X497" s="389"/>
      <c r="Y497" s="389"/>
      <c r="Z497" s="389"/>
      <c r="AA497" s="389"/>
      <c r="AB497" s="389"/>
      <c r="AC497" s="389"/>
      <c r="AD497" s="389"/>
      <c r="AE497" s="389"/>
      <c r="AF497" s="389"/>
      <c r="AG497" s="389"/>
      <c r="AH497" s="389"/>
      <c r="AI497" s="389"/>
      <c r="AJ497" s="389"/>
      <c r="AK497" s="389"/>
      <c r="AL497" s="389"/>
      <c r="AM497" s="389"/>
      <c r="AN497" s="389"/>
    </row>
    <row r="498" spans="1:40" ht="12.75" customHeight="1" x14ac:dyDescent="0.2">
      <c r="A498" s="389"/>
      <c r="B498" s="389"/>
      <c r="C498" s="389"/>
      <c r="D498" s="389"/>
      <c r="E498" s="389"/>
      <c r="F498" s="389"/>
      <c r="G498" s="389"/>
      <c r="H498" s="389"/>
      <c r="I498" s="389"/>
      <c r="J498" s="389"/>
      <c r="K498" s="389"/>
      <c r="L498" s="389"/>
      <c r="M498" s="389"/>
      <c r="N498" s="389"/>
      <c r="O498" s="389"/>
      <c r="P498" s="389"/>
      <c r="Q498" s="389"/>
      <c r="R498" s="389"/>
      <c r="S498" s="389"/>
      <c r="T498" s="389"/>
      <c r="U498" s="389"/>
      <c r="V498" s="389"/>
      <c r="W498" s="389"/>
      <c r="X498" s="389"/>
      <c r="Y498" s="389"/>
      <c r="Z498" s="389"/>
      <c r="AA498" s="389"/>
      <c r="AB498" s="389"/>
      <c r="AC498" s="389"/>
      <c r="AD498" s="389"/>
      <c r="AE498" s="389"/>
      <c r="AF498" s="389"/>
      <c r="AG498" s="389"/>
      <c r="AH498" s="389"/>
      <c r="AI498" s="389"/>
      <c r="AJ498" s="389"/>
      <c r="AK498" s="389"/>
      <c r="AL498" s="389"/>
      <c r="AM498" s="389"/>
      <c r="AN498" s="389"/>
    </row>
    <row r="499" spans="1:40" ht="12.75" customHeight="1" x14ac:dyDescent="0.2">
      <c r="A499" s="350"/>
      <c r="B499" s="350"/>
      <c r="C499" s="350"/>
      <c r="D499" s="350"/>
      <c r="E499" s="350"/>
      <c r="F499" s="350"/>
      <c r="G499" s="350"/>
      <c r="H499" s="350"/>
      <c r="I499" s="350"/>
      <c r="J499" s="350"/>
      <c r="K499" s="350"/>
      <c r="L499" s="350"/>
      <c r="M499" s="350"/>
      <c r="N499" s="350"/>
      <c r="O499" s="350"/>
      <c r="P499" s="350"/>
      <c r="Q499" s="350"/>
      <c r="R499" s="350"/>
      <c r="S499" s="350"/>
      <c r="T499" s="350"/>
      <c r="U499" s="350"/>
      <c r="V499" s="350"/>
      <c r="W499" s="350"/>
      <c r="X499" s="350"/>
      <c r="Y499" s="350"/>
      <c r="Z499" s="350"/>
      <c r="AA499" s="350"/>
      <c r="AB499" s="350"/>
      <c r="AC499" s="350"/>
      <c r="AD499" s="350"/>
      <c r="AE499" s="350"/>
      <c r="AF499" s="350"/>
      <c r="AG499" s="350"/>
      <c r="AH499" s="350"/>
      <c r="AI499" s="350"/>
      <c r="AJ499" s="350"/>
      <c r="AK499" s="350"/>
      <c r="AL499" s="350"/>
      <c r="AM499" s="350"/>
      <c r="AN499" s="350"/>
    </row>
    <row r="500" spans="1:40" ht="12.75" customHeight="1" x14ac:dyDescent="0.2">
      <c r="A500" s="350"/>
      <c r="B500" s="350"/>
      <c r="C500" s="350"/>
      <c r="D500" s="350"/>
      <c r="E500" s="350"/>
      <c r="F500" s="350"/>
      <c r="G500" s="350"/>
      <c r="H500" s="350"/>
      <c r="I500" s="350"/>
      <c r="J500" s="350"/>
      <c r="K500" s="350"/>
      <c r="L500" s="350"/>
      <c r="M500" s="350"/>
      <c r="N500" s="350"/>
      <c r="O500" s="350"/>
      <c r="P500" s="350"/>
      <c r="Q500" s="350"/>
      <c r="R500" s="350"/>
      <c r="S500" s="350"/>
      <c r="T500" s="350"/>
      <c r="U500" s="350"/>
      <c r="V500" s="350"/>
      <c r="W500" s="350"/>
      <c r="X500" s="350"/>
      <c r="Y500" s="350"/>
      <c r="Z500" s="350"/>
      <c r="AA500" s="350"/>
      <c r="AB500" s="350"/>
      <c r="AC500" s="350"/>
      <c r="AD500" s="350"/>
      <c r="AE500" s="350"/>
      <c r="AF500" s="350"/>
      <c r="AG500" s="350"/>
      <c r="AH500" s="350"/>
      <c r="AI500" s="350"/>
      <c r="AJ500" s="350"/>
      <c r="AK500" s="350"/>
      <c r="AL500" s="350"/>
      <c r="AM500" s="350"/>
      <c r="AN500" s="350"/>
    </row>
    <row r="501" spans="1:40" ht="12.75" customHeight="1" x14ac:dyDescent="0.2">
      <c r="A501" s="350"/>
      <c r="B501" s="350"/>
      <c r="C501" s="350"/>
      <c r="D501" s="350"/>
      <c r="E501" s="350"/>
      <c r="F501" s="350"/>
      <c r="G501" s="350"/>
      <c r="H501" s="350"/>
      <c r="I501" s="350"/>
      <c r="J501" s="350"/>
      <c r="K501" s="350"/>
      <c r="L501" s="350"/>
      <c r="M501" s="350"/>
      <c r="N501" s="350"/>
      <c r="O501" s="350"/>
      <c r="P501" s="350"/>
      <c r="Q501" s="350"/>
      <c r="R501" s="350"/>
      <c r="S501" s="350"/>
      <c r="T501" s="350"/>
      <c r="U501" s="350"/>
      <c r="V501" s="350"/>
      <c r="W501" s="350"/>
      <c r="X501" s="350"/>
      <c r="Y501" s="350"/>
      <c r="Z501" s="350"/>
      <c r="AA501" s="350"/>
      <c r="AB501" s="350"/>
      <c r="AC501" s="350"/>
      <c r="AD501" s="350"/>
      <c r="AE501" s="350"/>
      <c r="AF501" s="350"/>
      <c r="AG501" s="350"/>
      <c r="AH501" s="350"/>
      <c r="AI501" s="350"/>
      <c r="AJ501" s="350"/>
      <c r="AK501" s="350"/>
      <c r="AL501" s="350"/>
      <c r="AM501" s="350"/>
      <c r="AN501" s="350"/>
    </row>
  </sheetData>
  <sheetProtection password="CFE7" sheet="1" objects="1" scenarios="1" selectLockedCells="1" selectUnlockedCells="1"/>
  <mergeCells count="73">
    <mergeCell ref="A1:AM1"/>
    <mergeCell ref="A2:AM2"/>
    <mergeCell ref="A3:AM3"/>
    <mergeCell ref="F4:Q4"/>
    <mergeCell ref="B19:AN19"/>
    <mergeCell ref="B21:AN21"/>
    <mergeCell ref="B23:AN23"/>
    <mergeCell ref="B24:AN24"/>
    <mergeCell ref="A10:AM10"/>
    <mergeCell ref="B12:AN12"/>
    <mergeCell ref="A15:AM15"/>
    <mergeCell ref="B17:AM17"/>
    <mergeCell ref="C32:AM32"/>
    <mergeCell ref="C33:AM33"/>
    <mergeCell ref="C34:AM34"/>
    <mergeCell ref="C35:AM35"/>
    <mergeCell ref="A26:AM26"/>
    <mergeCell ref="A28:AM28"/>
    <mergeCell ref="B30:AM30"/>
    <mergeCell ref="C31:AM31"/>
    <mergeCell ref="C40:AM40"/>
    <mergeCell ref="C41:AM41"/>
    <mergeCell ref="C42:AM42"/>
    <mergeCell ref="C43:AM43"/>
    <mergeCell ref="C36:AM36"/>
    <mergeCell ref="C37:AM37"/>
    <mergeCell ref="B38:AM38"/>
    <mergeCell ref="C39:AM39"/>
    <mergeCell ref="B50:AM50"/>
    <mergeCell ref="B52:AM52"/>
    <mergeCell ref="C53:AM53"/>
    <mergeCell ref="C54:AM54"/>
    <mergeCell ref="C44:AM44"/>
    <mergeCell ref="C45:AM45"/>
    <mergeCell ref="B46:AM46"/>
    <mergeCell ref="B48:AM48"/>
    <mergeCell ref="B60:AM60"/>
    <mergeCell ref="B62:AM62"/>
    <mergeCell ref="C63:AM63"/>
    <mergeCell ref="C64:AM64"/>
    <mergeCell ref="C55:AM55"/>
    <mergeCell ref="C56:AM56"/>
    <mergeCell ref="C57:AM57"/>
    <mergeCell ref="C58:AM58"/>
    <mergeCell ref="C69:AM69"/>
    <mergeCell ref="C70:AM70"/>
    <mergeCell ref="C71:AM71"/>
    <mergeCell ref="C72:AM72"/>
    <mergeCell ref="C65:AM65"/>
    <mergeCell ref="C66:AM66"/>
    <mergeCell ref="C67:AM67"/>
    <mergeCell ref="C68:AM68"/>
    <mergeCell ref="C79:AM79"/>
    <mergeCell ref="C80:AM80"/>
    <mergeCell ref="C73:AM73"/>
    <mergeCell ref="C74:AM74"/>
    <mergeCell ref="C75:AM75"/>
    <mergeCell ref="C76:AM76"/>
    <mergeCell ref="C77:AM77"/>
    <mergeCell ref="C78:AM78"/>
    <mergeCell ref="A497:AN498"/>
    <mergeCell ref="C89:AM89"/>
    <mergeCell ref="C90:AM90"/>
    <mergeCell ref="C91:AM91"/>
    <mergeCell ref="A495:AN496"/>
    <mergeCell ref="C85:AM85"/>
    <mergeCell ref="C86:AM86"/>
    <mergeCell ref="C87:AM87"/>
    <mergeCell ref="C88:AM88"/>
    <mergeCell ref="C81:AM81"/>
    <mergeCell ref="C82:AM82"/>
    <mergeCell ref="C83:AM83"/>
    <mergeCell ref="C84:AM84"/>
  </mergeCells>
  <phoneticPr fontId="58" type="noConversion"/>
  <pageMargins left="0.19685039370078741" right="0.19685039370078741" top="0.59055118110236227" bottom="0.19685039370078741" header="0.51181102362204722" footer="0.51181102362204722"/>
  <pageSetup scale="56" orientation="portrait" r:id="rId1"/>
  <headerFooter alignWithMargins="0"/>
  <rowBreaks count="2" manualBreakCount="2">
    <brk id="25" max="16383" man="1"/>
    <brk id="7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2"/>
  <dimension ref="A1:BB391"/>
  <sheetViews>
    <sheetView tabSelected="1" zoomScaleNormal="100" workbookViewId="0">
      <selection activeCell="F9" sqref="F9:I11"/>
    </sheetView>
  </sheetViews>
  <sheetFormatPr defaultColWidth="0" defaultRowHeight="0"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39" ht="23.25" x14ac:dyDescent="0.35">
      <c r="A1" s="591" t="s">
        <v>663</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row>
    <row r="2" spans="1:39" ht="19.5" x14ac:dyDescent="0.3">
      <c r="A2" s="782" t="s">
        <v>664</v>
      </c>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row>
    <row r="3" spans="1:39" ht="18" x14ac:dyDescent="0.25">
      <c r="A3" s="784" t="s">
        <v>665</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row>
    <row r="4" spans="1:39" ht="18" x14ac:dyDescent="0.25">
      <c r="A4" s="784" t="s">
        <v>666</v>
      </c>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row>
    <row r="5" spans="1:39" ht="18.75" thickBot="1" x14ac:dyDescent="0.3">
      <c r="A5" s="784" t="s">
        <v>667</v>
      </c>
      <c r="B5" s="785"/>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row>
    <row r="6" spans="1:39" ht="7.5" customHeight="1" thickBot="1" x14ac:dyDescent="0.3">
      <c r="A6" s="2"/>
      <c r="B6" s="3"/>
      <c r="C6" s="3"/>
      <c r="D6" s="3"/>
      <c r="E6" s="4"/>
      <c r="F6" s="3"/>
      <c r="G6" s="3"/>
      <c r="H6" s="3"/>
      <c r="I6" s="3"/>
      <c r="J6" s="3"/>
      <c r="K6" s="3"/>
      <c r="L6" s="3"/>
      <c r="M6" s="3"/>
      <c r="N6" s="3"/>
      <c r="O6" s="3"/>
      <c r="P6" s="3"/>
      <c r="Q6" s="3"/>
      <c r="R6" s="3"/>
      <c r="S6" s="3"/>
      <c r="T6" s="5"/>
      <c r="U6" s="2"/>
      <c r="V6" s="3"/>
      <c r="W6" s="3"/>
      <c r="X6" s="3"/>
      <c r="Y6" s="3"/>
      <c r="Z6" s="3"/>
      <c r="AA6" s="3"/>
      <c r="AB6" s="3"/>
      <c r="AC6" s="3"/>
      <c r="AD6" s="3"/>
      <c r="AE6" s="3"/>
      <c r="AF6" s="3"/>
      <c r="AG6" s="3"/>
      <c r="AH6" s="3"/>
      <c r="AI6" s="3"/>
      <c r="AJ6" s="3"/>
      <c r="AK6" s="3"/>
      <c r="AL6" s="3"/>
      <c r="AM6" s="5"/>
    </row>
    <row r="7" spans="1:39" ht="19.5" customHeight="1" thickBot="1" x14ac:dyDescent="0.3">
      <c r="A7" s="6"/>
      <c r="B7" s="203" t="s">
        <v>26</v>
      </c>
      <c r="C7" s="8"/>
      <c r="D7" s="9" t="s">
        <v>63</v>
      </c>
      <c r="E7" s="10"/>
      <c r="F7" s="11"/>
      <c r="G7" s="11"/>
      <c r="H7" s="11"/>
      <c r="I7" s="11"/>
      <c r="J7" s="11"/>
      <c r="K7" s="11"/>
      <c r="L7" s="11"/>
      <c r="M7" s="11"/>
      <c r="N7" s="11"/>
      <c r="O7" s="11"/>
      <c r="P7" s="11"/>
      <c r="Q7" s="11"/>
      <c r="R7" s="11"/>
      <c r="S7" s="11"/>
      <c r="T7" s="12"/>
      <c r="U7" s="13" t="s">
        <v>27</v>
      </c>
      <c r="V7" s="14"/>
      <c r="W7" s="14"/>
      <c r="X7" s="14"/>
      <c r="Y7" s="14"/>
      <c r="Z7" s="14"/>
      <c r="AA7" s="14"/>
      <c r="AB7" s="14"/>
      <c r="AC7" s="14"/>
      <c r="AD7" s="653" t="s">
        <v>64</v>
      </c>
      <c r="AE7" s="653"/>
      <c r="AF7" s="653"/>
      <c r="AG7" s="653"/>
      <c r="AH7" s="653"/>
      <c r="AI7" s="653"/>
      <c r="AJ7" s="653"/>
      <c r="AK7" s="14"/>
      <c r="AL7" s="14"/>
      <c r="AM7" s="15"/>
    </row>
    <row r="8" spans="1:39" ht="7.5" customHeight="1" x14ac:dyDescent="0.25">
      <c r="A8" s="6"/>
      <c r="B8" s="11"/>
      <c r="C8" s="11"/>
      <c r="D8" s="10"/>
      <c r="E8" s="16"/>
      <c r="F8" s="16"/>
      <c r="G8" s="16"/>
      <c r="H8" s="16"/>
      <c r="I8" s="16"/>
      <c r="J8" s="16"/>
      <c r="K8" s="16"/>
      <c r="L8" s="16"/>
      <c r="M8" s="16"/>
      <c r="N8" s="16"/>
      <c r="O8" s="16"/>
      <c r="P8" s="16"/>
      <c r="Q8" s="11"/>
      <c r="R8" s="11"/>
      <c r="S8" s="11"/>
      <c r="T8" s="12"/>
      <c r="U8" s="671"/>
      <c r="V8" s="661"/>
      <c r="W8" s="661"/>
      <c r="X8" s="661"/>
      <c r="Y8" s="661"/>
      <c r="Z8" s="661"/>
      <c r="AA8" s="661"/>
      <c r="AB8" s="661"/>
      <c r="AC8" s="661"/>
      <c r="AD8" s="661"/>
      <c r="AE8" s="661"/>
      <c r="AF8" s="661"/>
      <c r="AG8" s="661"/>
      <c r="AH8" s="661"/>
      <c r="AI8" s="661"/>
      <c r="AJ8" s="661"/>
      <c r="AK8" s="661"/>
      <c r="AL8" s="661"/>
      <c r="AM8" s="672"/>
    </row>
    <row r="9" spans="1:39" ht="15" customHeight="1" x14ac:dyDescent="0.25">
      <c r="A9" s="6"/>
      <c r="B9" s="11"/>
      <c r="C9" s="11"/>
      <c r="D9" s="536" t="s">
        <v>50</v>
      </c>
      <c r="E9" s="206"/>
      <c r="F9" s="673"/>
      <c r="G9" s="674"/>
      <c r="H9" s="674"/>
      <c r="I9" s="675"/>
      <c r="J9" s="536" t="s">
        <v>51</v>
      </c>
      <c r="K9" s="536"/>
      <c r="L9" s="682"/>
      <c r="M9" s="683"/>
      <c r="N9" s="683"/>
      <c r="O9" s="684"/>
      <c r="P9" s="11"/>
      <c r="Q9" s="11"/>
      <c r="R9" s="11"/>
      <c r="S9" s="11"/>
      <c r="T9" s="12"/>
      <c r="U9" s="13" t="s">
        <v>28</v>
      </c>
      <c r="V9" s="17"/>
      <c r="W9" s="17"/>
      <c r="X9" s="17"/>
      <c r="Y9" s="17"/>
      <c r="Z9" s="17"/>
      <c r="AA9" s="17"/>
      <c r="AB9" s="17"/>
      <c r="AC9" s="17"/>
      <c r="AD9" s="664">
        <f ca="1">TODAY()</f>
        <v>43507</v>
      </c>
      <c r="AE9" s="664"/>
      <c r="AF9" s="664"/>
      <c r="AG9" s="664"/>
      <c r="AH9" s="664"/>
      <c r="AI9" s="664"/>
      <c r="AJ9" s="664"/>
      <c r="AK9" s="664"/>
      <c r="AL9" s="17"/>
      <c r="AM9" s="18"/>
    </row>
    <row r="10" spans="1:39" ht="7.5" customHeight="1" x14ac:dyDescent="0.2">
      <c r="A10" s="6"/>
      <c r="B10" s="11"/>
      <c r="C10" s="11"/>
      <c r="D10" s="536"/>
      <c r="E10" s="11"/>
      <c r="F10" s="676"/>
      <c r="G10" s="677"/>
      <c r="H10" s="677"/>
      <c r="I10" s="678"/>
      <c r="J10" s="536"/>
      <c r="K10" s="536"/>
      <c r="L10" s="685"/>
      <c r="M10" s="686"/>
      <c r="N10" s="686"/>
      <c r="O10" s="687"/>
      <c r="P10" s="11"/>
      <c r="Q10" s="11"/>
      <c r="R10" s="11"/>
      <c r="S10" s="11"/>
      <c r="T10" s="12"/>
      <c r="U10" s="11"/>
      <c r="V10" s="11"/>
      <c r="W10" s="11"/>
      <c r="X10" s="11"/>
      <c r="Y10" s="11"/>
      <c r="Z10" s="11"/>
      <c r="AA10" s="11"/>
      <c r="AB10" s="11"/>
      <c r="AC10" s="11"/>
      <c r="AD10" s="664"/>
      <c r="AE10" s="664"/>
      <c r="AF10" s="664"/>
      <c r="AG10" s="664"/>
      <c r="AH10" s="664"/>
      <c r="AI10" s="664"/>
      <c r="AJ10" s="664"/>
      <c r="AK10" s="664"/>
      <c r="AL10" s="11"/>
      <c r="AM10" s="12"/>
    </row>
    <row r="11" spans="1:39" ht="15" customHeight="1" x14ac:dyDescent="0.25">
      <c r="A11" s="6"/>
      <c r="B11" s="202"/>
      <c r="C11" s="20"/>
      <c r="D11" s="536"/>
      <c r="E11" s="19"/>
      <c r="F11" s="679"/>
      <c r="G11" s="680"/>
      <c r="H11" s="680"/>
      <c r="I11" s="681"/>
      <c r="J11" s="536"/>
      <c r="K11" s="536"/>
      <c r="L11" s="688"/>
      <c r="M11" s="689"/>
      <c r="N11" s="689"/>
      <c r="O11" s="690"/>
      <c r="P11" s="19"/>
      <c r="Q11" s="19"/>
      <c r="R11" s="11"/>
      <c r="S11" s="11"/>
      <c r="T11" s="12"/>
      <c r="U11" s="662" t="s">
        <v>29</v>
      </c>
      <c r="V11" s="663"/>
      <c r="W11" s="663"/>
      <c r="X11" s="663"/>
      <c r="Y11" s="663"/>
      <c r="Z11" s="663"/>
      <c r="AA11" s="663"/>
      <c r="AB11" s="19"/>
      <c r="AC11" s="19"/>
      <c r="AD11" s="664"/>
      <c r="AE11" s="664"/>
      <c r="AF11" s="664"/>
      <c r="AG11" s="664"/>
      <c r="AH11" s="664"/>
      <c r="AI11" s="664"/>
      <c r="AJ11" s="664"/>
      <c r="AK11" s="664"/>
      <c r="AL11" s="19"/>
      <c r="AM11" s="195"/>
    </row>
    <row r="12" spans="1:39" ht="15" customHeight="1" x14ac:dyDescent="0.25">
      <c r="A12" s="6"/>
      <c r="B12" s="202"/>
      <c r="C12" s="20"/>
      <c r="D12" s="21"/>
      <c r="E12" s="19"/>
      <c r="F12" s="19"/>
      <c r="G12" s="19"/>
      <c r="H12" s="19"/>
      <c r="I12" s="19"/>
      <c r="J12" s="19"/>
      <c r="K12" s="19"/>
      <c r="L12" s="19"/>
      <c r="M12" s="19"/>
      <c r="N12" s="19"/>
      <c r="O12" s="19"/>
      <c r="P12" s="19"/>
      <c r="Q12" s="19"/>
      <c r="R12" s="11"/>
      <c r="S12" s="11"/>
      <c r="T12" s="12"/>
      <c r="U12" s="11"/>
      <c r="V12" s="11"/>
      <c r="W12" s="11"/>
      <c r="X12" s="11"/>
      <c r="Y12" s="11"/>
      <c r="Z12" s="11"/>
      <c r="AA12" s="11"/>
      <c r="AB12" s="11"/>
      <c r="AC12" s="11"/>
      <c r="AD12" s="664"/>
      <c r="AE12" s="664"/>
      <c r="AF12" s="664"/>
      <c r="AG12" s="664"/>
      <c r="AH12" s="664"/>
      <c r="AI12" s="664"/>
      <c r="AJ12" s="664"/>
      <c r="AK12" s="664"/>
      <c r="AL12" s="11"/>
      <c r="AM12" s="12"/>
    </row>
    <row r="13" spans="1:39" ht="15" customHeight="1" x14ac:dyDescent="0.25">
      <c r="A13" s="6"/>
      <c r="B13" s="202"/>
      <c r="C13" s="20"/>
      <c r="D13" s="19"/>
      <c r="E13" s="19"/>
      <c r="F13" s="19"/>
      <c r="G13" s="19"/>
      <c r="H13" s="19"/>
      <c r="I13" s="19"/>
      <c r="J13" s="19"/>
      <c r="K13" s="19"/>
      <c r="L13" s="19"/>
      <c r="M13" s="19"/>
      <c r="N13" s="19"/>
      <c r="O13" s="19"/>
      <c r="P13" s="19"/>
      <c r="Q13" s="19"/>
      <c r="R13" s="11"/>
      <c r="S13" s="11"/>
      <c r="T13" s="12"/>
      <c r="U13" s="11"/>
      <c r="V13" s="665"/>
      <c r="W13" s="666"/>
      <c r="X13" s="666"/>
      <c r="Y13" s="666"/>
      <c r="Z13" s="666"/>
      <c r="AA13" s="667"/>
      <c r="AB13" s="11"/>
      <c r="AC13" s="11"/>
      <c r="AD13" s="664"/>
      <c r="AE13" s="664"/>
      <c r="AF13" s="664"/>
      <c r="AG13" s="664"/>
      <c r="AH13" s="664"/>
      <c r="AI13" s="664"/>
      <c r="AJ13" s="664"/>
      <c r="AK13" s="664"/>
      <c r="AL13" s="11"/>
      <c r="AM13" s="12"/>
    </row>
    <row r="14" spans="1:39" ht="7.5" customHeight="1" x14ac:dyDescent="0.2">
      <c r="A14" s="6"/>
      <c r="B14" s="11"/>
      <c r="C14" s="11"/>
      <c r="D14" s="11"/>
      <c r="E14" s="11"/>
      <c r="F14" s="11"/>
      <c r="G14" s="11"/>
      <c r="H14" s="11"/>
      <c r="I14" s="11"/>
      <c r="J14" s="11"/>
      <c r="K14" s="11"/>
      <c r="L14" s="11"/>
      <c r="M14" s="11"/>
      <c r="N14" s="11"/>
      <c r="O14" s="11"/>
      <c r="P14" s="11"/>
      <c r="Q14" s="11"/>
      <c r="R14" s="11"/>
      <c r="S14" s="11"/>
      <c r="T14" s="12"/>
      <c r="U14" s="6"/>
      <c r="V14" s="665"/>
      <c r="W14" s="666"/>
      <c r="X14" s="666"/>
      <c r="Y14" s="666"/>
      <c r="Z14" s="666"/>
      <c r="AA14" s="667"/>
      <c r="AB14" s="11"/>
      <c r="AC14" s="11"/>
      <c r="AD14" s="11"/>
      <c r="AE14" s="691" t="s">
        <v>638</v>
      </c>
      <c r="AF14" s="691"/>
      <c r="AG14" s="691"/>
      <c r="AH14" s="691"/>
      <c r="AI14" s="691"/>
      <c r="AJ14" s="691"/>
      <c r="AK14" s="11"/>
      <c r="AL14" s="11"/>
      <c r="AM14" s="12"/>
    </row>
    <row r="15" spans="1:39" ht="7.5" customHeight="1" thickBot="1" x14ac:dyDescent="0.25">
      <c r="A15" s="6"/>
      <c r="B15" s="11"/>
      <c r="C15" s="11"/>
      <c r="D15" s="11"/>
      <c r="E15" s="11"/>
      <c r="F15" s="11"/>
      <c r="G15" s="11"/>
      <c r="H15" s="11"/>
      <c r="I15" s="11"/>
      <c r="J15" s="11"/>
      <c r="K15" s="11"/>
      <c r="L15" s="11"/>
      <c r="M15" s="11"/>
      <c r="N15" s="11"/>
      <c r="O15" s="11"/>
      <c r="P15" s="11"/>
      <c r="Q15" s="11"/>
      <c r="R15" s="11"/>
      <c r="S15" s="11"/>
      <c r="T15" s="12"/>
      <c r="U15" s="6"/>
      <c r="V15" s="668"/>
      <c r="W15" s="669"/>
      <c r="X15" s="669"/>
      <c r="Y15" s="669"/>
      <c r="Z15" s="669"/>
      <c r="AA15" s="670"/>
      <c r="AB15" s="22"/>
      <c r="AC15" s="22"/>
      <c r="AD15" s="22"/>
      <c r="AE15" s="691"/>
      <c r="AF15" s="691"/>
      <c r="AG15" s="691"/>
      <c r="AH15" s="691"/>
      <c r="AI15" s="691"/>
      <c r="AJ15" s="691"/>
      <c r="AK15" s="22"/>
      <c r="AL15" s="22"/>
      <c r="AM15" s="12"/>
    </row>
    <row r="16" spans="1:39" ht="6" customHeight="1" thickBot="1" x14ac:dyDescent="0.25">
      <c r="A16" s="23"/>
      <c r="B16" s="24"/>
      <c r="C16" s="24"/>
      <c r="D16" s="24"/>
      <c r="E16" s="24"/>
      <c r="F16" s="24"/>
      <c r="G16" s="24"/>
      <c r="H16" s="24"/>
      <c r="I16" s="24"/>
      <c r="J16" s="24"/>
      <c r="K16" s="24"/>
      <c r="L16" s="24"/>
      <c r="M16" s="24"/>
      <c r="N16" s="24"/>
      <c r="O16" s="24"/>
      <c r="P16" s="24"/>
      <c r="Q16" s="24"/>
      <c r="R16" s="24"/>
      <c r="S16" s="24"/>
      <c r="T16" s="25"/>
      <c r="U16" s="23"/>
      <c r="V16" s="24"/>
      <c r="W16" s="24"/>
      <c r="X16" s="24"/>
      <c r="Y16" s="24"/>
      <c r="Z16" s="24"/>
      <c r="AA16" s="24"/>
      <c r="AB16" s="24"/>
      <c r="AC16" s="24"/>
      <c r="AD16" s="24"/>
      <c r="AE16" s="24"/>
      <c r="AF16" s="24"/>
      <c r="AG16" s="24"/>
      <c r="AH16" s="24"/>
      <c r="AI16" s="24"/>
      <c r="AJ16" s="24"/>
      <c r="AK16" s="24"/>
      <c r="AL16" s="24"/>
      <c r="AM16" s="25"/>
    </row>
    <row r="17" spans="1:39" ht="6" customHeight="1" thickBot="1" x14ac:dyDescent="0.25">
      <c r="A17" s="11"/>
      <c r="B17" s="11"/>
      <c r="C17" s="11"/>
      <c r="D17" s="11"/>
      <c r="E17" s="11"/>
      <c r="F17" s="11"/>
      <c r="G17" s="11"/>
      <c r="H17" s="11"/>
      <c r="I17" s="11"/>
      <c r="J17" s="11"/>
      <c r="K17" s="11"/>
      <c r="L17" s="11"/>
      <c r="M17" s="11"/>
      <c r="N17" s="11"/>
      <c r="O17" s="11"/>
      <c r="P17" s="11"/>
      <c r="Q17" s="11"/>
      <c r="R17" s="22"/>
      <c r="S17" s="11"/>
      <c r="T17" s="11"/>
      <c r="U17" s="11"/>
      <c r="V17" s="11"/>
      <c r="W17" s="11"/>
      <c r="X17" s="11"/>
      <c r="Y17" s="11"/>
      <c r="Z17" s="11"/>
      <c r="AA17" s="11"/>
      <c r="AB17" s="11"/>
      <c r="AC17" s="11"/>
      <c r="AD17" s="11"/>
      <c r="AE17" s="11"/>
      <c r="AF17" s="11"/>
      <c r="AG17" s="11"/>
      <c r="AH17" s="11"/>
      <c r="AI17" s="11"/>
      <c r="AJ17" s="11"/>
      <c r="AK17" s="11"/>
      <c r="AL17" s="11"/>
      <c r="AM17" s="11"/>
    </row>
    <row r="18" spans="1:39" ht="6" customHeight="1" thickBot="1" x14ac:dyDescent="0.25">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5"/>
    </row>
    <row r="19" spans="1:39" ht="15" customHeight="1" x14ac:dyDescent="0.2">
      <c r="A19" s="26"/>
      <c r="B19" s="654" t="s">
        <v>33</v>
      </c>
      <c r="C19" s="27"/>
      <c r="D19" s="28" t="s">
        <v>30</v>
      </c>
      <c r="E19" s="27"/>
      <c r="F19" s="11"/>
      <c r="G19" s="11"/>
      <c r="H19" s="11"/>
      <c r="I19" s="11"/>
      <c r="J19" s="11"/>
      <c r="K19" s="11"/>
      <c r="L19" s="11"/>
      <c r="M19" s="11"/>
      <c r="N19" s="28"/>
      <c r="O19" s="27"/>
      <c r="P19" s="11"/>
      <c r="Q19" s="11"/>
      <c r="R19" s="11"/>
      <c r="S19" s="11"/>
      <c r="T19" s="11"/>
      <c r="U19" s="11"/>
      <c r="V19" s="11"/>
      <c r="W19" s="11"/>
      <c r="X19" s="28"/>
      <c r="Y19" s="11"/>
      <c r="Z19" s="11"/>
      <c r="AA19" s="11"/>
      <c r="AB19" s="11"/>
      <c r="AC19" s="28"/>
      <c r="AD19" s="28"/>
      <c r="AE19" s="661"/>
      <c r="AF19" s="661"/>
      <c r="AG19" s="661"/>
      <c r="AH19" s="11"/>
      <c r="AI19" s="11"/>
      <c r="AJ19" s="11"/>
      <c r="AK19" s="11"/>
      <c r="AL19" s="11"/>
      <c r="AM19" s="12"/>
    </row>
    <row r="20" spans="1:39" ht="6" customHeight="1" x14ac:dyDescent="0.2">
      <c r="A20" s="26"/>
      <c r="B20" s="655"/>
      <c r="C20" s="27"/>
      <c r="D20" s="28"/>
      <c r="E20" s="27"/>
      <c r="F20" s="11"/>
      <c r="G20" s="11"/>
      <c r="H20" s="11"/>
      <c r="I20" s="11"/>
      <c r="J20" s="11"/>
      <c r="K20" s="11"/>
      <c r="L20" s="11"/>
      <c r="M20" s="11"/>
      <c r="N20" s="28"/>
      <c r="O20" s="27"/>
      <c r="P20" s="11"/>
      <c r="Q20" s="11"/>
      <c r="R20" s="11"/>
      <c r="S20" s="11"/>
      <c r="T20" s="11"/>
      <c r="U20" s="11"/>
      <c r="V20" s="11"/>
      <c r="W20" s="11"/>
      <c r="X20" s="28"/>
      <c r="Y20" s="11"/>
      <c r="Z20" s="11"/>
      <c r="AA20" s="11"/>
      <c r="AB20" s="11"/>
      <c r="AC20" s="28"/>
      <c r="AD20" s="28"/>
      <c r="AE20" s="14"/>
      <c r="AF20" s="14"/>
      <c r="AG20" s="14"/>
      <c r="AH20" s="11"/>
      <c r="AI20" s="11"/>
      <c r="AJ20" s="11"/>
      <c r="AK20" s="11"/>
      <c r="AL20" s="11"/>
      <c r="AM20" s="12"/>
    </row>
    <row r="21" spans="1:39" ht="15.75" customHeight="1" thickBot="1" x14ac:dyDescent="0.25">
      <c r="A21" s="6"/>
      <c r="B21" s="656"/>
      <c r="C21" s="11"/>
      <c r="D21" s="537"/>
      <c r="E21" s="538"/>
      <c r="F21" s="538"/>
      <c r="G21" s="538"/>
      <c r="H21" s="538"/>
      <c r="I21" s="538"/>
      <c r="J21" s="538"/>
      <c r="K21" s="538"/>
      <c r="L21" s="538"/>
      <c r="M21" s="657"/>
      <c r="N21" s="657"/>
      <c r="O21" s="657"/>
      <c r="P21" s="657"/>
      <c r="Q21" s="657"/>
      <c r="R21" s="657"/>
      <c r="S21" s="657"/>
      <c r="T21" s="657"/>
      <c r="U21" s="657"/>
      <c r="V21" s="657"/>
      <c r="W21" s="657"/>
      <c r="X21" s="657"/>
      <c r="Y21" s="657"/>
      <c r="Z21" s="657"/>
      <c r="AA21" s="657"/>
      <c r="AB21" s="657"/>
      <c r="AC21" s="658"/>
      <c r="AD21" s="28"/>
      <c r="AE21" s="14"/>
      <c r="AF21" s="14"/>
      <c r="AG21" s="14"/>
      <c r="AH21" s="11"/>
      <c r="AI21" s="11"/>
      <c r="AJ21" s="11"/>
      <c r="AK21" s="11"/>
      <c r="AL21" s="205"/>
      <c r="AM21" s="12"/>
    </row>
    <row r="22" spans="1:39" ht="19.5" customHeight="1" thickBot="1" x14ac:dyDescent="0.25">
      <c r="A22" s="6"/>
      <c r="B22" s="29"/>
      <c r="C22" s="11"/>
      <c r="D22" s="540"/>
      <c r="E22" s="541"/>
      <c r="F22" s="541"/>
      <c r="G22" s="541"/>
      <c r="H22" s="541"/>
      <c r="I22" s="541"/>
      <c r="J22" s="541"/>
      <c r="K22" s="541"/>
      <c r="L22" s="541"/>
      <c r="M22" s="659"/>
      <c r="N22" s="659"/>
      <c r="O22" s="659"/>
      <c r="P22" s="659"/>
      <c r="Q22" s="659"/>
      <c r="R22" s="659"/>
      <c r="S22" s="659"/>
      <c r="T22" s="659"/>
      <c r="U22" s="659"/>
      <c r="V22" s="659"/>
      <c r="W22" s="659"/>
      <c r="X22" s="659"/>
      <c r="Y22" s="659"/>
      <c r="Z22" s="659"/>
      <c r="AA22" s="659"/>
      <c r="AB22" s="659"/>
      <c r="AC22" s="660"/>
      <c r="AD22" s="28"/>
      <c r="AE22" s="14"/>
      <c r="AF22" s="14"/>
      <c r="AG22" s="14"/>
      <c r="AH22" s="11"/>
      <c r="AI22" s="11"/>
      <c r="AJ22" s="11"/>
      <c r="AK22" s="11"/>
      <c r="AL22" s="205"/>
      <c r="AM22" s="12"/>
    </row>
    <row r="23" spans="1:39" ht="6" customHeight="1" x14ac:dyDescent="0.2">
      <c r="A23" s="6"/>
      <c r="B23" s="11"/>
      <c r="C23" s="11"/>
      <c r="D23" s="11"/>
      <c r="E23" s="11"/>
      <c r="F23" s="11"/>
      <c r="G23" s="11"/>
      <c r="H23" s="11"/>
      <c r="I23" s="11"/>
      <c r="J23" s="11"/>
      <c r="K23" s="11"/>
      <c r="L23" s="11"/>
      <c r="M23" s="11"/>
      <c r="N23" s="11"/>
      <c r="O23" s="11"/>
      <c r="P23" s="11"/>
      <c r="Q23" s="11"/>
      <c r="R23" s="11"/>
      <c r="S23" s="11"/>
      <c r="T23" s="28"/>
      <c r="U23" s="27"/>
      <c r="V23" s="11"/>
      <c r="W23" s="11"/>
      <c r="X23" s="11"/>
      <c r="Y23" s="11"/>
      <c r="Z23" s="11"/>
      <c r="AA23" s="11"/>
      <c r="AB23" s="11"/>
      <c r="AC23" s="11"/>
      <c r="AD23" s="11"/>
      <c r="AE23" s="11"/>
      <c r="AF23" s="11"/>
      <c r="AG23" s="11"/>
      <c r="AH23" s="11"/>
      <c r="AI23" s="11"/>
      <c r="AJ23" s="11"/>
      <c r="AK23" s="11"/>
      <c r="AL23" s="11"/>
      <c r="AM23" s="12"/>
    </row>
    <row r="24" spans="1:39" ht="15" customHeight="1" x14ac:dyDescent="0.2">
      <c r="A24" s="30"/>
      <c r="B24" s="20"/>
      <c r="C24" s="20"/>
      <c r="D24" s="28" t="s">
        <v>31</v>
      </c>
      <c r="E24" s="20"/>
      <c r="F24" s="20"/>
      <c r="G24" s="20"/>
      <c r="H24" s="11"/>
      <c r="I24" s="11"/>
      <c r="J24" s="11"/>
      <c r="K24" s="11"/>
      <c r="L24" s="11"/>
      <c r="M24" s="11"/>
      <c r="N24" s="28"/>
      <c r="O24" s="20"/>
      <c r="P24" s="20"/>
      <c r="Q24" s="20"/>
      <c r="R24" s="28"/>
      <c r="S24" s="20"/>
      <c r="T24" s="20"/>
      <c r="U24" s="20"/>
      <c r="V24" s="11"/>
      <c r="W24" s="11"/>
      <c r="X24" s="11"/>
      <c r="Y24" s="11"/>
      <c r="Z24" s="11"/>
      <c r="AA24" s="20"/>
      <c r="AB24" s="11"/>
      <c r="AC24" s="28"/>
      <c r="AD24" s="28"/>
      <c r="AE24" s="20"/>
      <c r="AF24" s="28" t="s">
        <v>32</v>
      </c>
      <c r="AG24" s="208"/>
      <c r="AH24" s="208"/>
      <c r="AI24" s="208"/>
      <c r="AJ24" s="208"/>
      <c r="AK24" s="208"/>
      <c r="AL24" s="208"/>
      <c r="AM24" s="12"/>
    </row>
    <row r="25" spans="1:39" ht="15.75" customHeight="1" x14ac:dyDescent="0.2">
      <c r="A25" s="6"/>
      <c r="B25" s="11"/>
      <c r="C25" s="11"/>
      <c r="D25" s="598"/>
      <c r="E25" s="538"/>
      <c r="F25" s="538"/>
      <c r="G25" s="538"/>
      <c r="H25" s="538"/>
      <c r="I25" s="538"/>
      <c r="J25" s="538"/>
      <c r="K25" s="538"/>
      <c r="L25" s="538"/>
      <c r="M25" s="657"/>
      <c r="N25" s="657"/>
      <c r="O25" s="657"/>
      <c r="P25" s="657"/>
      <c r="Q25" s="657"/>
      <c r="R25" s="657"/>
      <c r="S25" s="657"/>
      <c r="T25" s="657"/>
      <c r="U25" s="657"/>
      <c r="V25" s="657"/>
      <c r="W25" s="657"/>
      <c r="X25" s="657"/>
      <c r="Y25" s="657"/>
      <c r="Z25" s="657"/>
      <c r="AA25" s="657"/>
      <c r="AB25" s="657"/>
      <c r="AC25" s="658"/>
      <c r="AD25" s="205"/>
      <c r="AE25" s="205"/>
      <c r="AF25" s="692"/>
      <c r="AG25" s="693"/>
      <c r="AH25" s="693"/>
      <c r="AI25" s="693"/>
      <c r="AJ25" s="693"/>
      <c r="AK25" s="693"/>
      <c r="AL25" s="694"/>
      <c r="AM25" s="12"/>
    </row>
    <row r="26" spans="1:39" ht="19.5" customHeight="1" thickBot="1" x14ac:dyDescent="0.25">
      <c r="A26" s="6"/>
      <c r="B26" s="11"/>
      <c r="C26" s="11"/>
      <c r="D26" s="540"/>
      <c r="E26" s="541"/>
      <c r="F26" s="541"/>
      <c r="G26" s="541"/>
      <c r="H26" s="541"/>
      <c r="I26" s="541"/>
      <c r="J26" s="541"/>
      <c r="K26" s="541"/>
      <c r="L26" s="541"/>
      <c r="M26" s="659"/>
      <c r="N26" s="659"/>
      <c r="O26" s="659"/>
      <c r="P26" s="659"/>
      <c r="Q26" s="659"/>
      <c r="R26" s="659"/>
      <c r="S26" s="659"/>
      <c r="T26" s="659"/>
      <c r="U26" s="659"/>
      <c r="V26" s="659"/>
      <c r="W26" s="659"/>
      <c r="X26" s="659"/>
      <c r="Y26" s="659"/>
      <c r="Z26" s="659"/>
      <c r="AA26" s="659"/>
      <c r="AB26" s="659"/>
      <c r="AC26" s="660"/>
      <c r="AD26" s="205"/>
      <c r="AE26" s="205"/>
      <c r="AF26" s="695"/>
      <c r="AG26" s="696"/>
      <c r="AH26" s="696"/>
      <c r="AI26" s="696"/>
      <c r="AJ26" s="696"/>
      <c r="AK26" s="696"/>
      <c r="AL26" s="697"/>
      <c r="AM26" s="12"/>
    </row>
    <row r="27" spans="1:39" ht="6" customHeight="1" x14ac:dyDescent="0.25">
      <c r="A27" s="6"/>
      <c r="B27" s="11"/>
      <c r="C27" s="11"/>
      <c r="D27" s="208"/>
      <c r="E27" s="208"/>
      <c r="F27" s="208"/>
      <c r="G27" s="208"/>
      <c r="H27" s="208"/>
      <c r="I27" s="208"/>
      <c r="J27" s="208"/>
      <c r="K27" s="208"/>
      <c r="L27" s="208"/>
      <c r="M27" s="209"/>
      <c r="N27" s="209"/>
      <c r="O27" s="209"/>
      <c r="P27" s="209"/>
      <c r="Q27" s="209"/>
      <c r="R27" s="209"/>
      <c r="S27" s="209"/>
      <c r="T27" s="209"/>
      <c r="U27" s="209"/>
      <c r="V27" s="209"/>
      <c r="W27" s="209"/>
      <c r="X27" s="209"/>
      <c r="Y27" s="209"/>
      <c r="Z27" s="209"/>
      <c r="AA27" s="209"/>
      <c r="AB27" s="209"/>
      <c r="AC27" s="209"/>
      <c r="AD27" s="205"/>
      <c r="AE27" s="205"/>
      <c r="AF27" s="207"/>
      <c r="AG27" s="204"/>
      <c r="AH27" s="204"/>
      <c r="AI27" s="204"/>
      <c r="AJ27" s="204"/>
      <c r="AK27" s="204"/>
      <c r="AL27" s="204"/>
      <c r="AM27" s="12"/>
    </row>
    <row r="28" spans="1:39" ht="15" customHeight="1" x14ac:dyDescent="0.2">
      <c r="A28" s="6"/>
      <c r="B28" s="11"/>
      <c r="C28" s="11"/>
      <c r="D28" s="28" t="s">
        <v>34</v>
      </c>
      <c r="E28" s="20"/>
      <c r="F28" s="20"/>
      <c r="G28" s="20"/>
      <c r="H28" s="11"/>
      <c r="I28" s="11"/>
      <c r="J28" s="11"/>
      <c r="K28" s="11"/>
      <c r="L28" s="11"/>
      <c r="M28" s="11"/>
      <c r="N28" s="28"/>
      <c r="O28" s="20"/>
      <c r="P28" s="20"/>
      <c r="Q28" s="20"/>
      <c r="R28" s="28"/>
      <c r="S28" s="20"/>
      <c r="T28" s="20"/>
      <c r="U28" s="20"/>
      <c r="V28" s="11"/>
      <c r="W28" s="11"/>
      <c r="X28" s="11"/>
      <c r="Y28" s="11"/>
      <c r="Z28" s="11"/>
      <c r="AA28" s="20"/>
      <c r="AB28" s="11"/>
      <c r="AC28" s="28"/>
      <c r="AD28" s="28"/>
      <c r="AE28" s="20"/>
      <c r="AF28" s="20"/>
      <c r="AG28" s="204"/>
      <c r="AH28" s="204"/>
      <c r="AI28" s="204"/>
      <c r="AJ28" s="204"/>
      <c r="AK28" s="204"/>
      <c r="AL28" s="204"/>
      <c r="AM28" s="12"/>
    </row>
    <row r="29" spans="1:39" ht="15.75" customHeight="1" x14ac:dyDescent="0.2">
      <c r="A29" s="6"/>
      <c r="B29" s="11"/>
      <c r="C29" s="11"/>
      <c r="D29" s="537"/>
      <c r="E29" s="538"/>
      <c r="F29" s="538"/>
      <c r="G29" s="538"/>
      <c r="H29" s="538"/>
      <c r="I29" s="538"/>
      <c r="J29" s="538"/>
      <c r="K29" s="538"/>
      <c r="L29" s="538"/>
      <c r="M29" s="657"/>
      <c r="N29" s="657"/>
      <c r="O29" s="657"/>
      <c r="P29" s="657"/>
      <c r="Q29" s="657"/>
      <c r="R29" s="657"/>
      <c r="S29" s="657"/>
      <c r="T29" s="657"/>
      <c r="U29" s="657"/>
      <c r="V29" s="657"/>
      <c r="W29" s="657"/>
      <c r="X29" s="657"/>
      <c r="Y29" s="657"/>
      <c r="Z29" s="657"/>
      <c r="AA29" s="657"/>
      <c r="AB29" s="657"/>
      <c r="AC29" s="658"/>
      <c r="AD29" s="205"/>
      <c r="AE29" s="205"/>
      <c r="AF29" s="535"/>
      <c r="AG29" s="204"/>
      <c r="AH29" s="204"/>
      <c r="AI29" s="204"/>
      <c r="AJ29" s="204"/>
      <c r="AK29" s="204"/>
      <c r="AL29" s="204"/>
      <c r="AM29" s="12"/>
    </row>
    <row r="30" spans="1:39" ht="19.5" customHeight="1" thickBot="1" x14ac:dyDescent="0.25">
      <c r="A30" s="6"/>
      <c r="B30" s="11"/>
      <c r="C30" s="11"/>
      <c r="D30" s="540"/>
      <c r="E30" s="541"/>
      <c r="F30" s="541"/>
      <c r="G30" s="541"/>
      <c r="H30" s="541"/>
      <c r="I30" s="541"/>
      <c r="J30" s="541"/>
      <c r="K30" s="541"/>
      <c r="L30" s="541"/>
      <c r="M30" s="659"/>
      <c r="N30" s="659"/>
      <c r="O30" s="659"/>
      <c r="P30" s="659"/>
      <c r="Q30" s="659"/>
      <c r="R30" s="659"/>
      <c r="S30" s="659"/>
      <c r="T30" s="659"/>
      <c r="U30" s="659"/>
      <c r="V30" s="659"/>
      <c r="W30" s="659"/>
      <c r="X30" s="659"/>
      <c r="Y30" s="659"/>
      <c r="Z30" s="659"/>
      <c r="AA30" s="659"/>
      <c r="AB30" s="659"/>
      <c r="AC30" s="660"/>
      <c r="AD30" s="205"/>
      <c r="AE30" s="205"/>
      <c r="AF30" s="535"/>
      <c r="AG30" s="204"/>
      <c r="AH30" s="204"/>
      <c r="AI30" s="204"/>
      <c r="AJ30" s="204"/>
      <c r="AK30" s="204"/>
      <c r="AL30" s="204"/>
      <c r="AM30" s="12"/>
    </row>
    <row r="31" spans="1:39" ht="6" customHeight="1" x14ac:dyDescent="0.25">
      <c r="A31" s="6"/>
      <c r="B31" s="11"/>
      <c r="C31" s="11"/>
      <c r="D31" s="208"/>
      <c r="E31" s="208"/>
      <c r="F31" s="208"/>
      <c r="G31" s="208"/>
      <c r="H31" s="208"/>
      <c r="I31" s="208"/>
      <c r="J31" s="208"/>
      <c r="K31" s="208"/>
      <c r="L31" s="208"/>
      <c r="M31" s="209"/>
      <c r="N31" s="209"/>
      <c r="O31" s="209"/>
      <c r="P31" s="209"/>
      <c r="Q31" s="209"/>
      <c r="R31" s="209"/>
      <c r="S31" s="209"/>
      <c r="T31" s="209"/>
      <c r="U31" s="209"/>
      <c r="V31" s="209"/>
      <c r="W31" s="209"/>
      <c r="X31" s="209"/>
      <c r="Y31" s="209"/>
      <c r="Z31" s="209"/>
      <c r="AA31" s="209"/>
      <c r="AB31" s="209"/>
      <c r="AC31" s="209"/>
      <c r="AD31" s="205"/>
      <c r="AE31" s="205"/>
      <c r="AF31" s="207"/>
      <c r="AG31" s="204"/>
      <c r="AH31" s="204"/>
      <c r="AI31" s="204"/>
      <c r="AJ31" s="204"/>
      <c r="AK31" s="204"/>
      <c r="AL31" s="204"/>
      <c r="AM31" s="12"/>
    </row>
    <row r="32" spans="1:39" ht="15" customHeight="1" x14ac:dyDescent="0.2">
      <c r="A32" s="6"/>
      <c r="B32" s="11"/>
      <c r="C32" s="11"/>
      <c r="D32" s="28" t="s">
        <v>35</v>
      </c>
      <c r="E32" s="208"/>
      <c r="F32" s="208"/>
      <c r="G32" s="208"/>
      <c r="H32" s="208"/>
      <c r="I32" s="210"/>
      <c r="J32" s="210"/>
      <c r="K32" s="210"/>
      <c r="L32" s="28" t="s">
        <v>36</v>
      </c>
      <c r="M32" s="20"/>
      <c r="N32" s="20"/>
      <c r="O32" s="20"/>
      <c r="P32" s="11"/>
      <c r="Q32" s="11"/>
      <c r="R32" s="11"/>
      <c r="S32" s="11"/>
      <c r="T32" s="11"/>
      <c r="U32" s="11"/>
      <c r="V32" s="28"/>
      <c r="W32" s="20"/>
      <c r="X32" s="20"/>
      <c r="Y32" s="20"/>
      <c r="Z32" s="28"/>
      <c r="AA32" s="20"/>
      <c r="AB32" s="20"/>
      <c r="AC32" s="20"/>
      <c r="AD32" s="28" t="s">
        <v>37</v>
      </c>
      <c r="AE32" s="208"/>
      <c r="AF32" s="208"/>
      <c r="AG32" s="208"/>
      <c r="AH32" s="208"/>
      <c r="AI32" s="210"/>
      <c r="AJ32" s="210"/>
      <c r="AK32" s="28"/>
      <c r="AL32" s="204"/>
      <c r="AM32" s="12"/>
    </row>
    <row r="33" spans="1:39" ht="15.75" customHeight="1" x14ac:dyDescent="0.2">
      <c r="A33" s="6"/>
      <c r="B33" s="11"/>
      <c r="C33" s="11"/>
      <c r="D33" s="710"/>
      <c r="E33" s="711"/>
      <c r="F33" s="711"/>
      <c r="G33" s="711"/>
      <c r="H33" s="712"/>
      <c r="I33" s="214"/>
      <c r="J33" s="535"/>
      <c r="K33" s="208"/>
      <c r="L33" s="704"/>
      <c r="M33" s="705"/>
      <c r="N33" s="705"/>
      <c r="O33" s="705"/>
      <c r="P33" s="705"/>
      <c r="Q33" s="705"/>
      <c r="R33" s="705"/>
      <c r="S33" s="705"/>
      <c r="T33" s="705"/>
      <c r="U33" s="705"/>
      <c r="V33" s="705"/>
      <c r="W33" s="705"/>
      <c r="X33" s="705"/>
      <c r="Y33" s="705"/>
      <c r="Z33" s="706"/>
      <c r="AA33" s="20"/>
      <c r="AB33" s="535"/>
      <c r="AC33" s="20"/>
      <c r="AD33" s="716"/>
      <c r="AE33" s="717"/>
      <c r="AF33" s="717"/>
      <c r="AG33" s="717"/>
      <c r="AH33" s="718"/>
      <c r="AI33" s="214"/>
      <c r="AJ33" s="535"/>
      <c r="AK33" s="28"/>
      <c r="AL33" s="204"/>
      <c r="AM33" s="12"/>
    </row>
    <row r="34" spans="1:39" ht="19.5" customHeight="1" thickBot="1" x14ac:dyDescent="0.25">
      <c r="A34" s="6"/>
      <c r="B34" s="11"/>
      <c r="C34" s="11"/>
      <c r="D34" s="713"/>
      <c r="E34" s="714"/>
      <c r="F34" s="714"/>
      <c r="G34" s="714"/>
      <c r="H34" s="715"/>
      <c r="I34" s="214"/>
      <c r="J34" s="535"/>
      <c r="K34" s="208"/>
      <c r="L34" s="707"/>
      <c r="M34" s="708"/>
      <c r="N34" s="708"/>
      <c r="O34" s="708"/>
      <c r="P34" s="708"/>
      <c r="Q34" s="708"/>
      <c r="R34" s="708"/>
      <c r="S34" s="708"/>
      <c r="T34" s="708"/>
      <c r="U34" s="708"/>
      <c r="V34" s="708"/>
      <c r="W34" s="708"/>
      <c r="X34" s="708"/>
      <c r="Y34" s="708"/>
      <c r="Z34" s="709"/>
      <c r="AA34" s="20"/>
      <c r="AB34" s="535"/>
      <c r="AC34" s="20"/>
      <c r="AD34" s="719"/>
      <c r="AE34" s="720"/>
      <c r="AF34" s="720"/>
      <c r="AG34" s="720"/>
      <c r="AH34" s="721"/>
      <c r="AI34" s="214"/>
      <c r="AJ34" s="535"/>
      <c r="AK34" s="28"/>
      <c r="AL34" s="204"/>
      <c r="AM34" s="12"/>
    </row>
    <row r="35" spans="1:39" ht="6" customHeight="1" x14ac:dyDescent="0.25">
      <c r="A35" s="6"/>
      <c r="B35" s="11"/>
      <c r="C35" s="11"/>
      <c r="D35" s="208"/>
      <c r="E35" s="208"/>
      <c r="F35" s="208"/>
      <c r="G35" s="208"/>
      <c r="H35" s="208"/>
      <c r="I35" s="208"/>
      <c r="J35" s="208"/>
      <c r="K35" s="208"/>
      <c r="L35" s="208"/>
      <c r="M35" s="209"/>
      <c r="N35" s="209"/>
      <c r="O35" s="209"/>
      <c r="P35" s="209"/>
      <c r="Q35" s="209"/>
      <c r="R35" s="209"/>
      <c r="S35" s="209"/>
      <c r="T35" s="209"/>
      <c r="U35" s="209"/>
      <c r="V35" s="209"/>
      <c r="W35" s="209"/>
      <c r="X35" s="209"/>
      <c r="Y35" s="209"/>
      <c r="Z35" s="209"/>
      <c r="AA35" s="209"/>
      <c r="AB35" s="209"/>
      <c r="AC35" s="209"/>
      <c r="AD35" s="205"/>
      <c r="AE35" s="205"/>
      <c r="AF35" s="207"/>
      <c r="AG35" s="204"/>
      <c r="AH35" s="204"/>
      <c r="AI35" s="204"/>
      <c r="AJ35" s="204"/>
      <c r="AK35" s="204"/>
      <c r="AL35" s="204"/>
      <c r="AM35" s="12"/>
    </row>
    <row r="36" spans="1:39" ht="15" customHeight="1" x14ac:dyDescent="0.25">
      <c r="A36" s="6"/>
      <c r="B36" s="11"/>
      <c r="C36" s="11"/>
      <c r="D36" s="28" t="s">
        <v>38</v>
      </c>
      <c r="E36" s="20"/>
      <c r="F36" s="20"/>
      <c r="G36" s="20"/>
      <c r="H36" s="11"/>
      <c r="I36" s="11"/>
      <c r="J36" s="11"/>
      <c r="K36" s="11"/>
      <c r="L36" s="11"/>
      <c r="M36" s="11"/>
      <c r="N36" s="28"/>
      <c r="O36" s="20"/>
      <c r="P36" s="20"/>
      <c r="Q36" s="20"/>
      <c r="R36" s="28"/>
      <c r="S36" s="209"/>
      <c r="T36" s="209"/>
      <c r="U36" s="209"/>
      <c r="V36" s="209"/>
      <c r="W36" s="209"/>
      <c r="X36" s="209"/>
      <c r="Y36" s="209"/>
      <c r="Z36" s="209"/>
      <c r="AA36" s="209"/>
      <c r="AB36" s="20"/>
      <c r="AC36" s="20"/>
      <c r="AD36" s="28" t="s">
        <v>39</v>
      </c>
      <c r="AE36" s="208"/>
      <c r="AF36" s="208"/>
      <c r="AG36" s="208"/>
      <c r="AH36" s="208"/>
      <c r="AI36" s="210"/>
      <c r="AJ36" s="210"/>
      <c r="AK36" s="204"/>
      <c r="AL36" s="204"/>
      <c r="AM36" s="12"/>
    </row>
    <row r="37" spans="1:39" ht="15.75" customHeight="1" x14ac:dyDescent="0.25">
      <c r="A37" s="6"/>
      <c r="B37" s="11"/>
      <c r="C37" s="11"/>
      <c r="D37" s="598"/>
      <c r="E37" s="699"/>
      <c r="F37" s="699"/>
      <c r="G37" s="699"/>
      <c r="H37" s="699"/>
      <c r="I37" s="699"/>
      <c r="J37" s="699"/>
      <c r="K37" s="699"/>
      <c r="L37" s="699"/>
      <c r="M37" s="699"/>
      <c r="N37" s="699"/>
      <c r="O37" s="699"/>
      <c r="P37" s="699"/>
      <c r="Q37" s="699"/>
      <c r="R37" s="700"/>
      <c r="S37" s="209"/>
      <c r="T37" s="535"/>
      <c r="U37" s="209"/>
      <c r="V37" s="209"/>
      <c r="W37" s="209"/>
      <c r="X37" s="209"/>
      <c r="Y37" s="209"/>
      <c r="Z37" s="209"/>
      <c r="AA37" s="209"/>
      <c r="AB37" s="209"/>
      <c r="AC37" s="20"/>
      <c r="AD37" s="710"/>
      <c r="AE37" s="711"/>
      <c r="AF37" s="711"/>
      <c r="AG37" s="711"/>
      <c r="AH37" s="712"/>
      <c r="AI37" s="214"/>
      <c r="AJ37" s="535"/>
      <c r="AK37" s="204"/>
      <c r="AL37" s="204"/>
      <c r="AM37" s="12"/>
    </row>
    <row r="38" spans="1:39" ht="19.5" customHeight="1" thickBot="1" x14ac:dyDescent="0.3">
      <c r="A38" s="6"/>
      <c r="B38" s="11"/>
      <c r="C38" s="11"/>
      <c r="D38" s="701"/>
      <c r="E38" s="702"/>
      <c r="F38" s="702"/>
      <c r="G38" s="702"/>
      <c r="H38" s="702"/>
      <c r="I38" s="702"/>
      <c r="J38" s="702"/>
      <c r="K38" s="702"/>
      <c r="L38" s="702"/>
      <c r="M38" s="702"/>
      <c r="N38" s="702"/>
      <c r="O38" s="702"/>
      <c r="P38" s="702"/>
      <c r="Q38" s="702"/>
      <c r="R38" s="703"/>
      <c r="S38" s="209"/>
      <c r="T38" s="535"/>
      <c r="U38" s="209"/>
      <c r="V38" s="209"/>
      <c r="W38" s="209"/>
      <c r="X38" s="209"/>
      <c r="Y38" s="209"/>
      <c r="Z38" s="209"/>
      <c r="AA38" s="209"/>
      <c r="AB38" s="209"/>
      <c r="AC38" s="20"/>
      <c r="AD38" s="713"/>
      <c r="AE38" s="714"/>
      <c r="AF38" s="714"/>
      <c r="AG38" s="714"/>
      <c r="AH38" s="715"/>
      <c r="AI38" s="214"/>
      <c r="AJ38" s="535"/>
      <c r="AK38" s="204"/>
      <c r="AL38" s="204"/>
      <c r="AM38" s="12"/>
    </row>
    <row r="39" spans="1:39" ht="6" customHeight="1" x14ac:dyDescent="0.25">
      <c r="A39" s="6"/>
      <c r="B39" s="11"/>
      <c r="C39" s="11"/>
      <c r="D39" s="208"/>
      <c r="E39" s="208"/>
      <c r="F39" s="208"/>
      <c r="G39" s="208"/>
      <c r="H39" s="208"/>
      <c r="I39" s="208"/>
      <c r="J39" s="208"/>
      <c r="K39" s="208"/>
      <c r="L39" s="208"/>
      <c r="M39" s="209"/>
      <c r="N39" s="209"/>
      <c r="O39" s="209"/>
      <c r="P39" s="209"/>
      <c r="Q39" s="209"/>
      <c r="R39" s="209"/>
      <c r="S39" s="209"/>
      <c r="T39" s="209"/>
      <c r="U39" s="209"/>
      <c r="V39" s="209"/>
      <c r="W39" s="209"/>
      <c r="X39" s="209"/>
      <c r="Y39" s="209"/>
      <c r="Z39" s="209"/>
      <c r="AA39" s="209"/>
      <c r="AB39" s="209"/>
      <c r="AC39" s="209"/>
      <c r="AD39" s="205"/>
      <c r="AE39" s="205"/>
      <c r="AF39" s="207"/>
      <c r="AG39" s="204"/>
      <c r="AH39" s="204"/>
      <c r="AI39" s="204"/>
      <c r="AJ39" s="204"/>
      <c r="AK39" s="204"/>
      <c r="AL39" s="204"/>
      <c r="AM39" s="12"/>
    </row>
    <row r="40" spans="1:39" ht="15" customHeight="1" x14ac:dyDescent="0.25">
      <c r="A40" s="6"/>
      <c r="B40" s="11"/>
      <c r="C40" s="11"/>
      <c r="D40" s="351" t="s">
        <v>47</v>
      </c>
      <c r="E40" s="352"/>
      <c r="F40" s="352"/>
      <c r="G40" s="352"/>
      <c r="H40" s="353"/>
      <c r="I40" s="353"/>
      <c r="J40" s="353"/>
      <c r="K40" s="353"/>
      <c r="L40" s="11"/>
      <c r="M40" s="11"/>
      <c r="N40" s="28"/>
      <c r="O40" s="20"/>
      <c r="P40" s="20"/>
      <c r="Q40" s="20"/>
      <c r="R40" s="28"/>
      <c r="S40" s="209"/>
      <c r="T40" s="209"/>
      <c r="U40" s="209"/>
      <c r="V40" s="351" t="s">
        <v>362</v>
      </c>
      <c r="W40" s="352"/>
      <c r="X40" s="352"/>
      <c r="Y40" s="352"/>
      <c r="Z40" s="353"/>
      <c r="AA40" s="353"/>
      <c r="AB40" s="353"/>
      <c r="AC40" s="353"/>
      <c r="AD40" s="353"/>
      <c r="AE40" s="353"/>
      <c r="AF40" s="28"/>
      <c r="AG40" s="352"/>
      <c r="AH40" s="20"/>
      <c r="AI40" s="20"/>
      <c r="AJ40" s="28"/>
      <c r="AK40" s="209"/>
      <c r="AL40" s="209"/>
      <c r="AM40" s="12"/>
    </row>
    <row r="41" spans="1:39" ht="15.75" customHeight="1" x14ac:dyDescent="0.25">
      <c r="A41" s="6"/>
      <c r="B41" s="11"/>
      <c r="C41" s="11"/>
      <c r="D41" s="537"/>
      <c r="E41" s="699"/>
      <c r="F41" s="699"/>
      <c r="G41" s="699"/>
      <c r="H41" s="699"/>
      <c r="I41" s="699"/>
      <c r="J41" s="699"/>
      <c r="K41" s="699"/>
      <c r="L41" s="699"/>
      <c r="M41" s="699"/>
      <c r="N41" s="699"/>
      <c r="O41" s="699"/>
      <c r="P41" s="699"/>
      <c r="Q41" s="699"/>
      <c r="R41" s="700"/>
      <c r="S41" s="209"/>
      <c r="T41" s="535"/>
      <c r="U41" s="209"/>
      <c r="V41" s="537"/>
      <c r="W41" s="699"/>
      <c r="X41" s="699"/>
      <c r="Y41" s="699"/>
      <c r="Z41" s="699"/>
      <c r="AA41" s="699"/>
      <c r="AB41" s="699"/>
      <c r="AC41" s="699"/>
      <c r="AD41" s="699"/>
      <c r="AE41" s="699"/>
      <c r="AF41" s="699"/>
      <c r="AG41" s="699"/>
      <c r="AH41" s="699"/>
      <c r="AI41" s="699"/>
      <c r="AJ41" s="700"/>
      <c r="AK41" s="209"/>
      <c r="AL41" s="535"/>
      <c r="AM41" s="12"/>
    </row>
    <row r="42" spans="1:39" ht="19.5" customHeight="1" thickBot="1" x14ac:dyDescent="0.3">
      <c r="A42" s="6"/>
      <c r="B42" s="11"/>
      <c r="C42" s="11"/>
      <c r="D42" s="701"/>
      <c r="E42" s="702"/>
      <c r="F42" s="702"/>
      <c r="G42" s="702"/>
      <c r="H42" s="702"/>
      <c r="I42" s="702"/>
      <c r="J42" s="702"/>
      <c r="K42" s="702"/>
      <c r="L42" s="702"/>
      <c r="M42" s="702"/>
      <c r="N42" s="702"/>
      <c r="O42" s="702"/>
      <c r="P42" s="702"/>
      <c r="Q42" s="702"/>
      <c r="R42" s="703"/>
      <c r="S42" s="209"/>
      <c r="T42" s="535"/>
      <c r="U42" s="209"/>
      <c r="V42" s="701"/>
      <c r="W42" s="702"/>
      <c r="X42" s="702"/>
      <c r="Y42" s="702"/>
      <c r="Z42" s="702"/>
      <c r="AA42" s="702"/>
      <c r="AB42" s="702"/>
      <c r="AC42" s="702"/>
      <c r="AD42" s="702"/>
      <c r="AE42" s="702"/>
      <c r="AF42" s="702"/>
      <c r="AG42" s="702"/>
      <c r="AH42" s="702"/>
      <c r="AI42" s="702"/>
      <c r="AJ42" s="703"/>
      <c r="AK42" s="209"/>
      <c r="AL42" s="535"/>
      <c r="AM42" s="12"/>
    </row>
    <row r="43" spans="1:39" ht="6" customHeight="1" thickBot="1" x14ac:dyDescent="0.25">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5"/>
    </row>
    <row r="44" spans="1:39" ht="6" customHeight="1" thickBo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39" ht="6" customHeight="1" thickBot="1" x14ac:dyDescent="0.25">
      <c r="A45" s="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5"/>
    </row>
    <row r="46" spans="1:39" ht="15" customHeight="1" thickBot="1" x14ac:dyDescent="0.25">
      <c r="A46" s="6"/>
      <c r="B46" s="32" t="s">
        <v>41</v>
      </c>
      <c r="C46" s="11"/>
      <c r="D46" s="624" t="s">
        <v>52</v>
      </c>
      <c r="E46" s="624"/>
      <c r="F46" s="624"/>
      <c r="G46" s="624"/>
      <c r="H46" s="624"/>
      <c r="I46" s="624"/>
      <c r="J46" s="624"/>
      <c r="K46" s="624"/>
      <c r="L46" s="624"/>
      <c r="M46" s="624"/>
      <c r="N46" s="624"/>
      <c r="O46" s="598"/>
      <c r="P46" s="699"/>
      <c r="Q46" s="699"/>
      <c r="R46" s="699"/>
      <c r="S46" s="699"/>
      <c r="T46" s="699"/>
      <c r="U46" s="699"/>
      <c r="V46" s="699"/>
      <c r="W46" s="699"/>
      <c r="X46" s="699"/>
      <c r="Y46" s="699"/>
      <c r="Z46" s="699"/>
      <c r="AA46" s="699"/>
      <c r="AB46" s="699"/>
      <c r="AC46" s="699"/>
      <c r="AD46" s="699"/>
      <c r="AE46" s="699"/>
      <c r="AF46" s="699"/>
      <c r="AG46" s="699"/>
      <c r="AH46" s="699"/>
      <c r="AI46" s="700"/>
      <c r="AJ46" s="11"/>
      <c r="AK46" s="535"/>
      <c r="AL46" s="11"/>
      <c r="AM46" s="12"/>
    </row>
    <row r="47" spans="1:39" ht="19.5" customHeight="1" thickBot="1" x14ac:dyDescent="0.25">
      <c r="A47" s="6"/>
      <c r="B47" s="11"/>
      <c r="C47" s="11"/>
      <c r="D47" s="624"/>
      <c r="E47" s="624"/>
      <c r="F47" s="624"/>
      <c r="G47" s="624"/>
      <c r="H47" s="624"/>
      <c r="I47" s="624"/>
      <c r="J47" s="624"/>
      <c r="K47" s="624"/>
      <c r="L47" s="624"/>
      <c r="M47" s="624"/>
      <c r="N47" s="624"/>
      <c r="O47" s="701"/>
      <c r="P47" s="702"/>
      <c r="Q47" s="702"/>
      <c r="R47" s="702"/>
      <c r="S47" s="702"/>
      <c r="T47" s="702"/>
      <c r="U47" s="702"/>
      <c r="V47" s="702"/>
      <c r="W47" s="702"/>
      <c r="X47" s="702"/>
      <c r="Y47" s="702"/>
      <c r="Z47" s="702"/>
      <c r="AA47" s="702"/>
      <c r="AB47" s="702"/>
      <c r="AC47" s="702"/>
      <c r="AD47" s="702"/>
      <c r="AE47" s="702"/>
      <c r="AF47" s="702"/>
      <c r="AG47" s="702"/>
      <c r="AH47" s="702"/>
      <c r="AI47" s="703"/>
      <c r="AJ47" s="11"/>
      <c r="AK47" s="535"/>
      <c r="AL47" s="11"/>
      <c r="AM47" s="12"/>
    </row>
    <row r="48" spans="1:39" ht="19.5" customHeight="1" x14ac:dyDescent="0.2">
      <c r="A48" s="6"/>
      <c r="B48" s="11"/>
      <c r="C48" s="11"/>
      <c r="D48" s="698" t="s">
        <v>368</v>
      </c>
      <c r="E48" s="698"/>
      <c r="F48" s="698"/>
      <c r="G48" s="698"/>
      <c r="H48" s="698"/>
      <c r="I48" s="698"/>
      <c r="J48" s="698"/>
      <c r="K48" s="698"/>
      <c r="L48" s="698"/>
      <c r="M48" s="698"/>
      <c r="N48" s="698"/>
      <c r="O48" s="698"/>
      <c r="P48" s="698"/>
      <c r="Q48" s="698"/>
      <c r="R48" s="698"/>
      <c r="S48" s="698"/>
      <c r="T48" s="698"/>
      <c r="U48" s="698"/>
      <c r="V48" s="698"/>
      <c r="W48" s="698"/>
      <c r="X48" s="698"/>
      <c r="Y48" s="698"/>
      <c r="Z48" s="698"/>
      <c r="AA48" s="698"/>
      <c r="AB48" s="698"/>
      <c r="AC48" s="698"/>
      <c r="AD48" s="698"/>
      <c r="AE48" s="698"/>
      <c r="AF48" s="698"/>
      <c r="AG48" s="698"/>
      <c r="AH48" s="698"/>
      <c r="AI48" s="698"/>
      <c r="AJ48" s="11"/>
      <c r="AK48" s="253"/>
      <c r="AL48" s="11"/>
      <c r="AM48" s="12"/>
    </row>
    <row r="49" spans="1:42" ht="6" customHeight="1" x14ac:dyDescent="0.2">
      <c r="A49" s="6"/>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row>
    <row r="50" spans="1:42" ht="6" customHeight="1" thickBot="1" x14ac:dyDescent="0.25">
      <c r="A50" s="33"/>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5"/>
    </row>
    <row r="51" spans="1:42" ht="17.25" customHeight="1" thickBot="1" x14ac:dyDescent="0.3">
      <c r="A51" s="30"/>
      <c r="B51" s="11"/>
      <c r="C51" s="11"/>
      <c r="D51" s="28" t="s">
        <v>609</v>
      </c>
      <c r="E51" s="11"/>
      <c r="F51" s="11"/>
      <c r="G51" s="11"/>
      <c r="H51" s="11"/>
      <c r="I51" s="11"/>
      <c r="J51" s="11"/>
      <c r="K51" s="11"/>
      <c r="L51" s="11"/>
      <c r="M51" s="11"/>
      <c r="N51" s="11"/>
      <c r="O51" s="11"/>
      <c r="P51" s="11"/>
      <c r="Q51" s="11"/>
      <c r="R51" s="11"/>
      <c r="S51" s="11"/>
      <c r="T51" s="11"/>
      <c r="U51" s="11"/>
      <c r="V51" s="280"/>
      <c r="W51" s="424" t="s">
        <v>610</v>
      </c>
      <c r="X51" s="425"/>
      <c r="Y51" s="280"/>
      <c r="Z51" s="426" t="s">
        <v>40</v>
      </c>
      <c r="AA51" s="426"/>
      <c r="AB51" s="11"/>
      <c r="AC51" s="427" t="str">
        <f>IF(AND(V51&lt;&gt;"",Y51&lt;&gt;""),"SELECIONAR APENAS UMA OPÇÃO"," ")</f>
        <v xml:space="preserve"> </v>
      </c>
      <c r="AD51" s="427"/>
      <c r="AE51" s="427"/>
      <c r="AF51" s="427"/>
      <c r="AG51" s="427"/>
      <c r="AH51" s="427"/>
      <c r="AI51" s="427"/>
      <c r="AJ51" s="427"/>
      <c r="AK51" s="427"/>
      <c r="AL51" s="427"/>
      <c r="AM51" s="12"/>
      <c r="AP51" s="330" t="str">
        <f>IF(AND(V51&lt;&gt;"",Y51&lt;&gt;""),"N",IF(V51&lt;&gt;"","S",IF(Y51&lt;&gt;"","N","N")))</f>
        <v>N</v>
      </c>
    </row>
    <row r="52" spans="1:42" ht="6" customHeight="1" thickBot="1" x14ac:dyDescent="0.25">
      <c r="A52" s="30"/>
      <c r="B52" s="11"/>
      <c r="C52" s="11"/>
      <c r="D52" s="11"/>
      <c r="E52" s="11"/>
      <c r="F52" s="11"/>
      <c r="G52" s="11"/>
      <c r="H52" s="11"/>
      <c r="I52" s="11"/>
      <c r="J52" s="11"/>
      <c r="K52" s="11"/>
      <c r="L52" s="11"/>
      <c r="M52" s="11"/>
      <c r="N52" s="11"/>
      <c r="O52" s="11"/>
      <c r="P52" s="11"/>
      <c r="Q52" s="11"/>
      <c r="R52" s="11"/>
      <c r="S52" s="11"/>
      <c r="T52" s="11"/>
      <c r="U52" s="11"/>
      <c r="V52" s="36"/>
      <c r="W52" s="11"/>
      <c r="X52" s="11"/>
      <c r="Y52" s="11"/>
      <c r="Z52" s="11"/>
      <c r="AA52" s="11"/>
      <c r="AB52" s="11"/>
      <c r="AC52" s="11"/>
      <c r="AD52" s="11"/>
      <c r="AE52" s="11"/>
      <c r="AF52" s="11"/>
      <c r="AG52" s="11"/>
      <c r="AH52" s="11"/>
      <c r="AI52" s="11"/>
      <c r="AJ52" s="11"/>
      <c r="AK52" s="11"/>
      <c r="AL52" s="11"/>
      <c r="AM52" s="12"/>
    </row>
    <row r="53" spans="1:42" ht="17.25" customHeight="1" thickBot="1" x14ac:dyDescent="0.3">
      <c r="A53" s="30"/>
      <c r="B53" s="11"/>
      <c r="C53" s="11"/>
      <c r="D53" s="28" t="s">
        <v>654</v>
      </c>
      <c r="E53" s="11"/>
      <c r="F53" s="11"/>
      <c r="G53" s="11"/>
      <c r="H53" s="11"/>
      <c r="I53" s="11"/>
      <c r="J53" s="11"/>
      <c r="K53" s="11"/>
      <c r="L53" s="11"/>
      <c r="M53" s="11"/>
      <c r="N53" s="11"/>
      <c r="O53" s="11"/>
      <c r="P53" s="11"/>
      <c r="Q53" s="11"/>
      <c r="R53" s="11"/>
      <c r="S53" s="11"/>
      <c r="T53" s="11"/>
      <c r="U53" s="11"/>
      <c r="V53" s="280"/>
      <c r="W53" s="424" t="s">
        <v>610</v>
      </c>
      <c r="X53" s="425"/>
      <c r="Y53" s="280"/>
      <c r="Z53" s="426" t="s">
        <v>40</v>
      </c>
      <c r="AA53" s="426"/>
      <c r="AB53" s="11"/>
      <c r="AC53" s="427" t="str">
        <f>IF(AND(V53&lt;&gt;"",Y53&lt;&gt;""),"SELECIONAR APENAS UMA OPÇÃO"," ")</f>
        <v xml:space="preserve"> </v>
      </c>
      <c r="AD53" s="427"/>
      <c r="AE53" s="427"/>
      <c r="AF53" s="427"/>
      <c r="AG53" s="427"/>
      <c r="AH53" s="427"/>
      <c r="AI53" s="427"/>
      <c r="AJ53" s="427"/>
      <c r="AK53" s="427"/>
      <c r="AL53" s="427"/>
      <c r="AM53" s="12"/>
    </row>
    <row r="54" spans="1:42" ht="6" customHeight="1" x14ac:dyDescent="0.2">
      <c r="A54" s="6"/>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row>
    <row r="55" spans="1:42" ht="6" customHeight="1" thickBot="1" x14ac:dyDescent="0.25">
      <c r="A55" s="33"/>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5"/>
    </row>
    <row r="56" spans="1:42" ht="17.25" customHeight="1" thickBot="1" x14ac:dyDescent="0.3">
      <c r="A56" s="30"/>
      <c r="B56" s="11"/>
      <c r="C56" s="11"/>
      <c r="D56" s="37" t="s">
        <v>42</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280"/>
      <c r="AG56" s="424" t="s">
        <v>610</v>
      </c>
      <c r="AH56" s="425"/>
      <c r="AI56" s="280"/>
      <c r="AJ56" s="610" t="s">
        <v>40</v>
      </c>
      <c r="AK56" s="610"/>
      <c r="AL56" s="11"/>
      <c r="AM56" s="12"/>
    </row>
    <row r="57" spans="1:42" ht="6" customHeight="1" x14ac:dyDescent="0.2">
      <c r="A57" s="30"/>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row>
    <row r="58" spans="1:42" ht="17.25" customHeight="1" thickBot="1" x14ac:dyDescent="0.3">
      <c r="A58" s="6"/>
      <c r="B58" s="11"/>
      <c r="C58" s="11"/>
      <c r="D58" s="38" t="s">
        <v>43</v>
      </c>
      <c r="E58" s="11"/>
      <c r="F58" s="11"/>
      <c r="G58" s="11"/>
      <c r="H58" s="11"/>
      <c r="I58" s="11"/>
      <c r="J58" s="11"/>
      <c r="K58" s="650"/>
      <c r="L58" s="651"/>
      <c r="M58" s="11"/>
      <c r="N58" s="652" t="str">
        <f>IF(AND(AF56&lt;&gt;"",K58&lt;1),"Quantos membros ?"," ")</f>
        <v xml:space="preserve"> </v>
      </c>
      <c r="O58" s="652"/>
      <c r="P58" s="652"/>
      <c r="Q58" s="652"/>
      <c r="R58" s="652"/>
      <c r="S58" s="652"/>
      <c r="T58" s="652"/>
      <c r="U58" s="652"/>
      <c r="V58" s="11"/>
      <c r="W58" s="11"/>
      <c r="X58" s="11"/>
      <c r="Y58" s="11"/>
      <c r="Z58" s="11"/>
      <c r="AA58" s="11"/>
      <c r="AB58" s="11"/>
      <c r="AC58" s="427" t="str">
        <f>IF(AND(AF56&lt;&gt;"",AI56&lt;&gt;""),"SELECIONAR APENAS UMA OPÇÃO"," ")</f>
        <v xml:space="preserve"> </v>
      </c>
      <c r="AD58" s="427"/>
      <c r="AE58" s="427"/>
      <c r="AF58" s="427"/>
      <c r="AG58" s="427"/>
      <c r="AH58" s="427"/>
      <c r="AI58" s="427"/>
      <c r="AJ58" s="427"/>
      <c r="AK58" s="427"/>
      <c r="AL58" s="427"/>
      <c r="AM58" s="12"/>
    </row>
    <row r="59" spans="1:42" ht="6" customHeight="1" x14ac:dyDescent="0.2">
      <c r="A59" s="6"/>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row>
    <row r="60" spans="1:42" ht="6" customHeight="1" x14ac:dyDescent="0.2">
      <c r="A60" s="3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5"/>
    </row>
    <row r="61" spans="1:42" ht="17.25" customHeight="1" x14ac:dyDescent="0.25">
      <c r="A61" s="6"/>
      <c r="B61" s="11"/>
      <c r="C61" s="11"/>
      <c r="D61" s="37" t="s">
        <v>44</v>
      </c>
      <c r="E61" s="11"/>
      <c r="F61" s="11"/>
      <c r="G61" s="11"/>
      <c r="H61" s="11"/>
      <c r="I61" s="11"/>
      <c r="J61" s="11"/>
      <c r="K61" s="10"/>
      <c r="L61" s="10" t="s">
        <v>38</v>
      </c>
      <c r="M61" s="11"/>
      <c r="N61" s="11"/>
      <c r="O61" s="598"/>
      <c r="P61" s="538"/>
      <c r="Q61" s="538"/>
      <c r="R61" s="538"/>
      <c r="S61" s="538"/>
      <c r="T61" s="538"/>
      <c r="U61" s="538"/>
      <c r="V61" s="538"/>
      <c r="W61" s="538"/>
      <c r="X61" s="538"/>
      <c r="Y61" s="538"/>
      <c r="Z61" s="538"/>
      <c r="AA61" s="538"/>
      <c r="AB61" s="538"/>
      <c r="AC61" s="538"/>
      <c r="AD61" s="538"/>
      <c r="AE61" s="538"/>
      <c r="AF61" s="538"/>
      <c r="AG61" s="538"/>
      <c r="AH61" s="538"/>
      <c r="AI61" s="539"/>
      <c r="AJ61" s="31"/>
      <c r="AK61" s="607"/>
      <c r="AL61" s="31"/>
      <c r="AM61" s="12"/>
    </row>
    <row r="62" spans="1:42" ht="6" customHeight="1" thickBot="1" x14ac:dyDescent="0.25">
      <c r="A62" s="6"/>
      <c r="B62" s="11"/>
      <c r="C62" s="11"/>
      <c r="D62" s="11"/>
      <c r="E62" s="11"/>
      <c r="F62" s="11"/>
      <c r="G62" s="11"/>
      <c r="H62" s="11"/>
      <c r="I62" s="11"/>
      <c r="J62" s="11"/>
      <c r="K62" s="11"/>
      <c r="L62" s="11"/>
      <c r="M62" s="11"/>
      <c r="N62" s="11"/>
      <c r="O62" s="540"/>
      <c r="P62" s="541"/>
      <c r="Q62" s="541"/>
      <c r="R62" s="541"/>
      <c r="S62" s="541"/>
      <c r="T62" s="541"/>
      <c r="U62" s="541"/>
      <c r="V62" s="541"/>
      <c r="W62" s="541"/>
      <c r="X62" s="541"/>
      <c r="Y62" s="541"/>
      <c r="Z62" s="541"/>
      <c r="AA62" s="541"/>
      <c r="AB62" s="541"/>
      <c r="AC62" s="541"/>
      <c r="AD62" s="541"/>
      <c r="AE62" s="541"/>
      <c r="AF62" s="541"/>
      <c r="AG62" s="541"/>
      <c r="AH62" s="541"/>
      <c r="AI62" s="542"/>
      <c r="AJ62" s="31"/>
      <c r="AK62" s="608"/>
      <c r="AL62" s="31"/>
      <c r="AM62" s="12"/>
    </row>
    <row r="63" spans="1:42" ht="6" customHeight="1" x14ac:dyDescent="0.2">
      <c r="A63" s="6"/>
      <c r="B63" s="11"/>
      <c r="C63" s="11"/>
      <c r="D63" s="28"/>
      <c r="E63" s="11"/>
      <c r="F63" s="11"/>
      <c r="G63" s="11"/>
      <c r="H63" s="11"/>
      <c r="I63" s="11"/>
      <c r="J63" s="11"/>
      <c r="K63" s="11"/>
      <c r="L63" s="11"/>
      <c r="M63" s="11"/>
      <c r="N63" s="11"/>
      <c r="O63" s="11"/>
      <c r="P63" s="11"/>
      <c r="Q63" s="11"/>
      <c r="R63" s="11"/>
      <c r="S63" s="11"/>
      <c r="T63" s="11"/>
      <c r="U63" s="11"/>
      <c r="V63" s="11"/>
      <c r="W63" s="11"/>
      <c r="X63" s="11"/>
      <c r="Y63" s="11"/>
      <c r="Z63" s="39"/>
      <c r="AA63" s="39"/>
      <c r="AB63" s="11"/>
      <c r="AC63" s="11"/>
      <c r="AD63" s="11"/>
      <c r="AE63" s="11"/>
      <c r="AF63" s="11"/>
      <c r="AG63" s="11"/>
      <c r="AH63" s="11"/>
      <c r="AI63" s="11"/>
      <c r="AJ63" s="11"/>
      <c r="AK63" s="11"/>
      <c r="AL63" s="11"/>
      <c r="AM63" s="12"/>
    </row>
    <row r="64" spans="1:42" ht="17.25" customHeight="1" x14ac:dyDescent="0.25">
      <c r="A64" s="6"/>
      <c r="B64" s="11"/>
      <c r="C64" s="11"/>
      <c r="D64" s="10"/>
      <c r="E64" s="11"/>
      <c r="F64" s="11"/>
      <c r="G64" s="11"/>
      <c r="H64" s="11"/>
      <c r="I64" s="11"/>
      <c r="J64" s="11"/>
      <c r="K64" s="10"/>
      <c r="L64" s="10" t="s">
        <v>49</v>
      </c>
      <c r="M64" s="11"/>
      <c r="N64" s="11"/>
      <c r="O64" s="615"/>
      <c r="P64" s="616"/>
      <c r="Q64" s="616"/>
      <c r="R64" s="616"/>
      <c r="S64" s="616"/>
      <c r="T64" s="616"/>
      <c r="U64" s="616"/>
      <c r="V64" s="616"/>
      <c r="W64" s="616"/>
      <c r="X64" s="616"/>
      <c r="Y64" s="616"/>
      <c r="Z64" s="616"/>
      <c r="AA64" s="616"/>
      <c r="AB64" s="616"/>
      <c r="AC64" s="616"/>
      <c r="AD64" s="616"/>
      <c r="AE64" s="616"/>
      <c r="AF64" s="616"/>
      <c r="AG64" s="616"/>
      <c r="AH64" s="616"/>
      <c r="AI64" s="617"/>
      <c r="AJ64" s="242"/>
      <c r="AK64" s="607"/>
      <c r="AL64" s="242"/>
      <c r="AM64" s="12"/>
    </row>
    <row r="65" spans="1:39" ht="6" customHeight="1" thickBot="1" x14ac:dyDescent="0.25">
      <c r="A65" s="6"/>
      <c r="B65" s="11"/>
      <c r="C65" s="11"/>
      <c r="D65" s="11"/>
      <c r="E65" s="11"/>
      <c r="F65" s="11"/>
      <c r="G65" s="11"/>
      <c r="H65" s="11"/>
      <c r="I65" s="11"/>
      <c r="J65" s="11"/>
      <c r="K65" s="11"/>
      <c r="L65" s="11"/>
      <c r="M65" s="11"/>
      <c r="N65" s="11"/>
      <c r="O65" s="618"/>
      <c r="P65" s="619"/>
      <c r="Q65" s="619"/>
      <c r="R65" s="619"/>
      <c r="S65" s="619"/>
      <c r="T65" s="619"/>
      <c r="U65" s="619"/>
      <c r="V65" s="619"/>
      <c r="W65" s="619"/>
      <c r="X65" s="619"/>
      <c r="Y65" s="619"/>
      <c r="Z65" s="619"/>
      <c r="AA65" s="619"/>
      <c r="AB65" s="619"/>
      <c r="AC65" s="619"/>
      <c r="AD65" s="619"/>
      <c r="AE65" s="619"/>
      <c r="AF65" s="619"/>
      <c r="AG65" s="619"/>
      <c r="AH65" s="619"/>
      <c r="AI65" s="620"/>
      <c r="AJ65" s="242"/>
      <c r="AK65" s="608"/>
      <c r="AL65" s="242"/>
      <c r="AM65" s="12"/>
    </row>
    <row r="66" spans="1:39" ht="6" customHeight="1" x14ac:dyDescent="0.2">
      <c r="A66" s="6"/>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row>
    <row r="67" spans="1:39" ht="6" customHeight="1" thickBot="1" x14ac:dyDescent="0.25">
      <c r="A67" s="33"/>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5"/>
    </row>
    <row r="68" spans="1:39" ht="17.25" customHeight="1" thickBot="1" x14ac:dyDescent="0.3">
      <c r="A68" s="6"/>
      <c r="B68" s="11"/>
      <c r="C68" s="11"/>
      <c r="D68" s="37" t="s">
        <v>45</v>
      </c>
      <c r="E68" s="11"/>
      <c r="F68" s="11"/>
      <c r="G68" s="11"/>
      <c r="H68" s="11"/>
      <c r="I68" s="11"/>
      <c r="J68" s="11"/>
      <c r="K68" s="11"/>
      <c r="L68" s="11"/>
      <c r="M68" s="11"/>
      <c r="N68" s="11"/>
      <c r="O68" s="31"/>
      <c r="P68" s="31"/>
      <c r="Q68" s="31"/>
      <c r="R68" s="31"/>
      <c r="S68" s="543"/>
      <c r="T68" s="543"/>
      <c r="U68" s="11"/>
      <c r="V68" s="28"/>
      <c r="W68" s="28"/>
      <c r="X68" s="11"/>
      <c r="Y68" s="280"/>
      <c r="Z68" s="424" t="s">
        <v>610</v>
      </c>
      <c r="AA68" s="425"/>
      <c r="AB68" s="280"/>
      <c r="AC68" s="609" t="s">
        <v>40</v>
      </c>
      <c r="AD68" s="610"/>
      <c r="AE68" s="611" t="str">
        <f>IF(AND(Y68&lt;&gt;"",AB68&lt;&gt;""),"SELECIONAR APENAS UMA OPÇÃO"," ")</f>
        <v xml:space="preserve"> </v>
      </c>
      <c r="AF68" s="611"/>
      <c r="AG68" s="611"/>
      <c r="AH68" s="611"/>
      <c r="AI68" s="611"/>
      <c r="AJ68" s="611"/>
      <c r="AK68" s="611"/>
      <c r="AL68" s="611"/>
      <c r="AM68" s="612"/>
    </row>
    <row r="69" spans="1:39" ht="6" customHeight="1" x14ac:dyDescent="0.2">
      <c r="A69" s="6"/>
      <c r="B69" s="11"/>
      <c r="C69" s="11"/>
      <c r="D69" s="11"/>
      <c r="E69" s="11"/>
      <c r="F69" s="11"/>
      <c r="G69" s="11"/>
      <c r="H69" s="11"/>
      <c r="I69" s="11"/>
      <c r="J69" s="11"/>
      <c r="K69" s="11"/>
      <c r="L69" s="11"/>
      <c r="M69" s="11"/>
      <c r="N69" s="11"/>
      <c r="O69" s="31"/>
      <c r="P69" s="31"/>
      <c r="Q69" s="31"/>
      <c r="R69" s="31"/>
      <c r="S69" s="31"/>
      <c r="T69" s="31"/>
      <c r="U69" s="31"/>
      <c r="V69" s="31"/>
      <c r="W69" s="31"/>
      <c r="X69" s="31"/>
      <c r="Y69" s="31"/>
      <c r="Z69" s="11"/>
      <c r="AA69" s="11"/>
      <c r="AB69" s="31"/>
      <c r="AC69" s="31"/>
      <c r="AD69" s="31"/>
      <c r="AE69" s="613"/>
      <c r="AF69" s="613"/>
      <c r="AG69" s="613"/>
      <c r="AH69" s="613"/>
      <c r="AI69" s="613"/>
      <c r="AJ69" s="613"/>
      <c r="AK69" s="613"/>
      <c r="AL69" s="613"/>
      <c r="AM69" s="614"/>
    </row>
    <row r="70" spans="1:39" ht="17.25" customHeight="1" x14ac:dyDescent="0.25">
      <c r="A70" s="6"/>
      <c r="B70" s="11"/>
      <c r="C70" s="11"/>
      <c r="D70" s="37" t="s">
        <v>53</v>
      </c>
      <c r="E70" s="11"/>
      <c r="F70" s="11"/>
      <c r="G70" s="11"/>
      <c r="H70" s="11"/>
      <c r="I70" s="11"/>
      <c r="J70" s="11"/>
      <c r="K70" s="11"/>
      <c r="L70" s="598"/>
      <c r="M70" s="638"/>
      <c r="N70" s="638"/>
      <c r="O70" s="638"/>
      <c r="P70" s="638"/>
      <c r="Q70" s="638"/>
      <c r="R70" s="638"/>
      <c r="S70" s="638"/>
      <c r="T70" s="638"/>
      <c r="U70" s="638"/>
      <c r="V70" s="638"/>
      <c r="W70" s="638"/>
      <c r="X70" s="638"/>
      <c r="Y70" s="638"/>
      <c r="Z70" s="638"/>
      <c r="AA70" s="638"/>
      <c r="AB70" s="638"/>
      <c r="AC70" s="638"/>
      <c r="AD70" s="638"/>
      <c r="AE70" s="638"/>
      <c r="AF70" s="638"/>
      <c r="AG70" s="638"/>
      <c r="AH70" s="638"/>
      <c r="AI70" s="638"/>
      <c r="AJ70" s="638"/>
      <c r="AK70" s="638"/>
      <c r="AL70" s="539"/>
      <c r="AM70" s="12"/>
    </row>
    <row r="71" spans="1:39" ht="6" customHeight="1" thickBot="1" x14ac:dyDescent="0.25">
      <c r="A71" s="6"/>
      <c r="B71" s="11"/>
      <c r="C71" s="11"/>
      <c r="D71" s="11"/>
      <c r="E71" s="11"/>
      <c r="F71" s="11"/>
      <c r="G71" s="11"/>
      <c r="H71" s="11"/>
      <c r="I71" s="11"/>
      <c r="J71" s="11"/>
      <c r="K71" s="11"/>
      <c r="L71" s="540"/>
      <c r="M71" s="541"/>
      <c r="N71" s="541"/>
      <c r="O71" s="541"/>
      <c r="P71" s="541"/>
      <c r="Q71" s="541"/>
      <c r="R71" s="541"/>
      <c r="S71" s="541"/>
      <c r="T71" s="541"/>
      <c r="U71" s="541"/>
      <c r="V71" s="541"/>
      <c r="W71" s="541"/>
      <c r="X71" s="541"/>
      <c r="Y71" s="541"/>
      <c r="Z71" s="541"/>
      <c r="AA71" s="541"/>
      <c r="AB71" s="541"/>
      <c r="AC71" s="541"/>
      <c r="AD71" s="541"/>
      <c r="AE71" s="541"/>
      <c r="AF71" s="541"/>
      <c r="AG71" s="541"/>
      <c r="AH71" s="541"/>
      <c r="AI71" s="541"/>
      <c r="AJ71" s="541"/>
      <c r="AK71" s="541"/>
      <c r="AL71" s="542"/>
      <c r="AM71" s="12"/>
    </row>
    <row r="72" spans="1:39" ht="6" customHeight="1" thickBot="1" x14ac:dyDescent="0.25">
      <c r="A72" s="23"/>
      <c r="B72" s="24"/>
      <c r="C72" s="24"/>
      <c r="D72" s="24"/>
      <c r="E72" s="24"/>
      <c r="F72" s="24"/>
      <c r="G72" s="24"/>
      <c r="H72" s="24"/>
      <c r="I72" s="24"/>
      <c r="J72" s="24"/>
      <c r="K72" s="24"/>
      <c r="L72" s="24"/>
      <c r="M72" s="24"/>
      <c r="N72" s="24"/>
      <c r="O72" s="24"/>
      <c r="P72" s="24"/>
      <c r="Q72" s="24"/>
      <c r="R72" s="24"/>
      <c r="S72" s="24"/>
      <c r="T72" s="24"/>
      <c r="U72" s="24"/>
      <c r="V72" s="24"/>
      <c r="W72" s="24"/>
      <c r="X72" s="40"/>
      <c r="Y72" s="40"/>
      <c r="Z72" s="40"/>
      <c r="AA72" s="40"/>
      <c r="AB72" s="40"/>
      <c r="AC72" s="40"/>
      <c r="AD72" s="24"/>
      <c r="AE72" s="24"/>
      <c r="AF72" s="24"/>
      <c r="AG72" s="24"/>
      <c r="AH72" s="24"/>
      <c r="AI72" s="24"/>
      <c r="AJ72" s="24"/>
      <c r="AK72" s="24"/>
      <c r="AL72" s="24"/>
      <c r="AM72" s="25"/>
    </row>
    <row r="73" spans="1:39" ht="6" customHeight="1" thickBot="1" x14ac:dyDescent="0.25">
      <c r="A73" s="6"/>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row>
    <row r="74" spans="1:39" ht="15" customHeight="1" x14ac:dyDescent="0.2">
      <c r="A74" s="6"/>
      <c r="B74" s="533" t="s">
        <v>46</v>
      </c>
      <c r="C74" s="11"/>
      <c r="D74" s="28" t="s">
        <v>48</v>
      </c>
      <c r="E74" s="27"/>
      <c r="F74" s="11"/>
      <c r="G74" s="11"/>
      <c r="H74" s="11"/>
      <c r="I74" s="11"/>
      <c r="J74" s="11"/>
      <c r="K74" s="11"/>
      <c r="L74" s="11"/>
      <c r="M74" s="28"/>
      <c r="N74" s="28"/>
      <c r="O74" s="27"/>
      <c r="P74" s="11"/>
      <c r="Q74" s="11"/>
      <c r="R74" s="11"/>
      <c r="S74" s="11"/>
      <c r="T74" s="11"/>
      <c r="U74" s="11"/>
      <c r="V74" s="28" t="s">
        <v>54</v>
      </c>
      <c r="W74" s="27"/>
      <c r="X74" s="11"/>
      <c r="Y74" s="11"/>
      <c r="Z74" s="11"/>
      <c r="AA74" s="11"/>
      <c r="AB74" s="11"/>
      <c r="AC74" s="11"/>
      <c r="AD74" s="11"/>
      <c r="AE74" s="28"/>
      <c r="AF74" s="28"/>
      <c r="AG74" s="27"/>
      <c r="AH74" s="11"/>
      <c r="AI74" s="11"/>
      <c r="AJ74" s="11"/>
      <c r="AK74" s="11"/>
      <c r="AL74" s="11"/>
      <c r="AM74" s="12"/>
    </row>
    <row r="75" spans="1:39" ht="15.75" customHeight="1" thickBot="1" x14ac:dyDescent="0.25">
      <c r="A75" s="6"/>
      <c r="B75" s="534"/>
      <c r="C75" s="11"/>
      <c r="D75" s="537"/>
      <c r="E75" s="538"/>
      <c r="F75" s="538"/>
      <c r="G75" s="538"/>
      <c r="H75" s="538"/>
      <c r="I75" s="538"/>
      <c r="J75" s="538"/>
      <c r="K75" s="538"/>
      <c r="L75" s="538"/>
      <c r="M75" s="538"/>
      <c r="N75" s="538"/>
      <c r="O75" s="538"/>
      <c r="P75" s="538"/>
      <c r="Q75" s="538"/>
      <c r="R75" s="539"/>
      <c r="S75" s="11"/>
      <c r="T75" s="535"/>
      <c r="U75" s="11"/>
      <c r="V75" s="537"/>
      <c r="W75" s="538"/>
      <c r="X75" s="538"/>
      <c r="Y75" s="538"/>
      <c r="Z75" s="538"/>
      <c r="AA75" s="538"/>
      <c r="AB75" s="538"/>
      <c r="AC75" s="538"/>
      <c r="AD75" s="538"/>
      <c r="AE75" s="538"/>
      <c r="AF75" s="538"/>
      <c r="AG75" s="538"/>
      <c r="AH75" s="538"/>
      <c r="AI75" s="538"/>
      <c r="AJ75" s="539"/>
      <c r="AK75" s="11"/>
      <c r="AL75" s="535"/>
      <c r="AM75" s="12"/>
    </row>
    <row r="76" spans="1:39" ht="18.95" customHeight="1" thickBot="1" x14ac:dyDescent="0.25">
      <c r="A76" s="6"/>
      <c r="B76" s="11"/>
      <c r="C76" s="11"/>
      <c r="D76" s="540"/>
      <c r="E76" s="541"/>
      <c r="F76" s="541"/>
      <c r="G76" s="541"/>
      <c r="H76" s="541"/>
      <c r="I76" s="541"/>
      <c r="J76" s="541"/>
      <c r="K76" s="541"/>
      <c r="L76" s="541"/>
      <c r="M76" s="541"/>
      <c r="N76" s="541"/>
      <c r="O76" s="541"/>
      <c r="P76" s="541"/>
      <c r="Q76" s="541"/>
      <c r="R76" s="542"/>
      <c r="S76" s="11"/>
      <c r="T76" s="536"/>
      <c r="U76" s="11"/>
      <c r="V76" s="540"/>
      <c r="W76" s="541"/>
      <c r="X76" s="541"/>
      <c r="Y76" s="541"/>
      <c r="Z76" s="541"/>
      <c r="AA76" s="541"/>
      <c r="AB76" s="541"/>
      <c r="AC76" s="541"/>
      <c r="AD76" s="541"/>
      <c r="AE76" s="541"/>
      <c r="AF76" s="541"/>
      <c r="AG76" s="541"/>
      <c r="AH76" s="541"/>
      <c r="AI76" s="541"/>
      <c r="AJ76" s="542"/>
      <c r="AK76" s="11"/>
      <c r="AL76" s="536"/>
      <c r="AM76" s="12"/>
    </row>
    <row r="77" spans="1:39" ht="6" customHeight="1" x14ac:dyDescent="0.2">
      <c r="A77" s="30"/>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row>
    <row r="78" spans="1:39" ht="15" customHeight="1" x14ac:dyDescent="0.2">
      <c r="A78" s="30"/>
      <c r="B78" s="11"/>
      <c r="C78" s="11"/>
      <c r="D78" s="28" t="s">
        <v>55</v>
      </c>
      <c r="E78" s="27"/>
      <c r="F78" s="11"/>
      <c r="G78" s="11"/>
      <c r="H78" s="11"/>
      <c r="I78" s="11"/>
      <c r="J78" s="11"/>
      <c r="K78" s="11"/>
      <c r="L78" s="11"/>
      <c r="M78" s="31"/>
      <c r="N78" s="28"/>
      <c r="O78" s="27"/>
      <c r="P78" s="11"/>
      <c r="Q78" s="11"/>
      <c r="R78" s="11"/>
      <c r="S78" s="11"/>
      <c r="T78" s="11"/>
      <c r="U78" s="11"/>
      <c r="V78" s="28"/>
      <c r="W78" s="27"/>
      <c r="X78" s="11"/>
      <c r="Y78" s="11"/>
      <c r="Z78" s="11"/>
      <c r="AA78" s="11"/>
      <c r="AB78" s="11"/>
      <c r="AC78" s="11"/>
      <c r="AD78" s="11"/>
      <c r="AE78" s="31"/>
      <c r="AF78" s="28"/>
      <c r="AG78" s="27"/>
      <c r="AH78" s="11"/>
      <c r="AI78" s="11"/>
      <c r="AJ78" s="11"/>
      <c r="AK78" s="11"/>
      <c r="AL78" s="11"/>
      <c r="AM78" s="12"/>
    </row>
    <row r="79" spans="1:39" ht="15" customHeight="1" x14ac:dyDescent="0.2">
      <c r="A79" s="30"/>
      <c r="B79" s="11"/>
      <c r="C79" s="11"/>
      <c r="D79" s="537"/>
      <c r="E79" s="699"/>
      <c r="F79" s="699"/>
      <c r="G79" s="699"/>
      <c r="H79" s="699"/>
      <c r="I79" s="699"/>
      <c r="J79" s="699"/>
      <c r="K79" s="699"/>
      <c r="L79" s="699"/>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700"/>
      <c r="AK79" s="11"/>
      <c r="AL79" s="535"/>
      <c r="AM79" s="12"/>
    </row>
    <row r="80" spans="1:39" ht="18" customHeight="1" thickBot="1" x14ac:dyDescent="0.25">
      <c r="A80" s="30"/>
      <c r="B80" s="11"/>
      <c r="C80" s="11"/>
      <c r="D80" s="701"/>
      <c r="E80" s="702"/>
      <c r="F80" s="702"/>
      <c r="G80" s="702"/>
      <c r="H80" s="702"/>
      <c r="I80" s="702"/>
      <c r="J80" s="702"/>
      <c r="K80" s="702"/>
      <c r="L80" s="702"/>
      <c r="M80" s="702"/>
      <c r="N80" s="702"/>
      <c r="O80" s="702"/>
      <c r="P80" s="702"/>
      <c r="Q80" s="702"/>
      <c r="R80" s="702"/>
      <c r="S80" s="702"/>
      <c r="T80" s="702"/>
      <c r="U80" s="702"/>
      <c r="V80" s="702"/>
      <c r="W80" s="702"/>
      <c r="X80" s="702"/>
      <c r="Y80" s="702"/>
      <c r="Z80" s="702"/>
      <c r="AA80" s="702"/>
      <c r="AB80" s="702"/>
      <c r="AC80" s="702"/>
      <c r="AD80" s="702"/>
      <c r="AE80" s="702"/>
      <c r="AF80" s="702"/>
      <c r="AG80" s="702"/>
      <c r="AH80" s="702"/>
      <c r="AI80" s="702"/>
      <c r="AJ80" s="703"/>
      <c r="AK80" s="11"/>
      <c r="AL80" s="536"/>
      <c r="AM80" s="12"/>
    </row>
    <row r="81" spans="1:39" ht="6" customHeight="1" x14ac:dyDescent="0.2">
      <c r="A81" s="6"/>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row>
    <row r="82" spans="1:39" ht="6" customHeight="1" x14ac:dyDescent="0.2">
      <c r="A82" s="3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5"/>
    </row>
    <row r="83" spans="1:39" ht="15" customHeight="1" x14ac:dyDescent="0.2">
      <c r="A83" s="30"/>
      <c r="B83" s="11"/>
      <c r="C83" s="11"/>
      <c r="D83" s="28" t="s">
        <v>56</v>
      </c>
      <c r="E83" s="27"/>
      <c r="F83" s="11"/>
      <c r="G83" s="11"/>
      <c r="H83" s="11"/>
      <c r="I83" s="11"/>
      <c r="J83" s="11"/>
      <c r="K83" s="11"/>
      <c r="L83" s="11"/>
      <c r="M83" s="11"/>
      <c r="N83" s="11"/>
      <c r="O83" s="11"/>
      <c r="P83" s="11"/>
      <c r="Q83" s="28"/>
      <c r="R83" s="28"/>
      <c r="S83" s="28"/>
      <c r="T83" s="28"/>
      <c r="U83" s="11"/>
      <c r="V83" s="11"/>
      <c r="W83" s="11"/>
      <c r="X83" s="28" t="s">
        <v>57</v>
      </c>
      <c r="Y83" s="11"/>
      <c r="Z83" s="11"/>
      <c r="AA83" s="11"/>
      <c r="AB83" s="11"/>
      <c r="AC83" s="11"/>
      <c r="AD83" s="11"/>
      <c r="AE83" s="11"/>
      <c r="AF83" s="11"/>
      <c r="AG83" s="11"/>
      <c r="AH83" s="11"/>
      <c r="AI83" s="11"/>
      <c r="AJ83" s="11"/>
      <c r="AK83" s="11"/>
      <c r="AL83" s="11"/>
      <c r="AM83" s="12"/>
    </row>
    <row r="84" spans="1:39" ht="24.95" customHeight="1" thickBot="1" x14ac:dyDescent="0.25">
      <c r="A84" s="30"/>
      <c r="B84" s="11"/>
      <c r="C84" s="11"/>
      <c r="D84" s="639"/>
      <c r="E84" s="640"/>
      <c r="F84" s="640"/>
      <c r="G84" s="640"/>
      <c r="H84" s="640"/>
      <c r="I84" s="640"/>
      <c r="J84" s="640"/>
      <c r="K84" s="640"/>
      <c r="L84" s="640"/>
      <c r="M84" s="640"/>
      <c r="N84" s="640"/>
      <c r="O84" s="640"/>
      <c r="P84" s="641"/>
      <c r="Q84" s="641"/>
      <c r="R84" s="641"/>
      <c r="S84" s="641"/>
      <c r="T84" s="641"/>
      <c r="U84" s="641"/>
      <c r="V84" s="642"/>
      <c r="W84" s="282"/>
      <c r="X84" s="639"/>
      <c r="Y84" s="640"/>
      <c r="Z84" s="640"/>
      <c r="AA84" s="640"/>
      <c r="AB84" s="640"/>
      <c r="AC84" s="640"/>
      <c r="AD84" s="640"/>
      <c r="AE84" s="640"/>
      <c r="AF84" s="640"/>
      <c r="AG84" s="640"/>
      <c r="AH84" s="640"/>
      <c r="AI84" s="640"/>
      <c r="AJ84" s="641"/>
      <c r="AK84" s="642"/>
      <c r="AL84" s="535"/>
      <c r="AM84" s="12"/>
    </row>
    <row r="85" spans="1:39" ht="6" customHeight="1" x14ac:dyDescent="0.2">
      <c r="A85" s="30"/>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536"/>
      <c r="AM85" s="12"/>
    </row>
    <row r="86" spans="1:39" ht="15" customHeight="1" x14ac:dyDescent="0.2">
      <c r="A86" s="30"/>
      <c r="B86" s="11"/>
      <c r="C86" s="11"/>
      <c r="D86" s="28" t="s">
        <v>58</v>
      </c>
      <c r="E86" s="27"/>
      <c r="F86" s="11"/>
      <c r="G86" s="11"/>
      <c r="H86" s="11"/>
      <c r="I86" s="11"/>
      <c r="J86" s="11"/>
      <c r="K86" s="11"/>
      <c r="L86" s="11"/>
      <c r="M86" s="11"/>
      <c r="N86" s="11"/>
      <c r="O86" s="11"/>
      <c r="P86" s="11"/>
      <c r="Q86" s="28"/>
      <c r="R86" s="28"/>
      <c r="S86" s="28"/>
      <c r="T86" s="11"/>
      <c r="U86" s="11"/>
      <c r="V86" s="11"/>
      <c r="W86" s="11"/>
      <c r="X86" s="28" t="s">
        <v>59</v>
      </c>
      <c r="Y86" s="11"/>
      <c r="Z86" s="11"/>
      <c r="AA86" s="11"/>
      <c r="AB86" s="11"/>
      <c r="AC86" s="11"/>
      <c r="AD86" s="11"/>
      <c r="AE86" s="11"/>
      <c r="AF86" s="11"/>
      <c r="AG86" s="11"/>
      <c r="AH86" s="11"/>
      <c r="AI86" s="11"/>
      <c r="AJ86" s="11"/>
      <c r="AK86" s="11"/>
      <c r="AL86" s="11"/>
      <c r="AM86" s="12"/>
    </row>
    <row r="87" spans="1:39" ht="24.95" customHeight="1" thickBot="1" x14ac:dyDescent="0.25">
      <c r="A87" s="30"/>
      <c r="B87" s="11"/>
      <c r="C87" s="11"/>
      <c r="D87" s="639"/>
      <c r="E87" s="640"/>
      <c r="F87" s="640"/>
      <c r="G87" s="640"/>
      <c r="H87" s="640"/>
      <c r="I87" s="640"/>
      <c r="J87" s="640"/>
      <c r="K87" s="640"/>
      <c r="L87" s="640"/>
      <c r="M87" s="640"/>
      <c r="N87" s="640"/>
      <c r="O87" s="640"/>
      <c r="P87" s="641"/>
      <c r="Q87" s="641"/>
      <c r="R87" s="641"/>
      <c r="S87" s="641"/>
      <c r="T87" s="641"/>
      <c r="U87" s="641"/>
      <c r="V87" s="642"/>
      <c r="W87" s="282"/>
      <c r="X87" s="600"/>
      <c r="Y87" s="643"/>
      <c r="Z87" s="643"/>
      <c r="AA87" s="643"/>
      <c r="AB87" s="643"/>
      <c r="AC87" s="643"/>
      <c r="AD87" s="643"/>
      <c r="AE87" s="643"/>
      <c r="AF87" s="643"/>
      <c r="AG87" s="643"/>
      <c r="AH87" s="643"/>
      <c r="AI87" s="643"/>
      <c r="AJ87" s="643"/>
      <c r="AK87" s="644"/>
      <c r="AL87" s="535"/>
      <c r="AM87" s="12"/>
    </row>
    <row r="88" spans="1:39" ht="6" customHeight="1" x14ac:dyDescent="0.2">
      <c r="A88" s="30"/>
      <c r="B88" s="11"/>
      <c r="C88" s="11"/>
      <c r="D88" s="11"/>
      <c r="E88" s="11"/>
      <c r="F88" s="11"/>
      <c r="G88" s="11"/>
      <c r="H88" s="11"/>
      <c r="I88" s="11"/>
      <c r="J88" s="11"/>
      <c r="K88" s="11"/>
      <c r="L88" s="11"/>
      <c r="M88" s="11"/>
      <c r="N88" s="11"/>
      <c r="O88" s="11"/>
      <c r="P88" s="11"/>
      <c r="Q88" s="11"/>
      <c r="R88" s="11"/>
      <c r="S88" s="11"/>
      <c r="T88" s="11"/>
      <c r="U88" s="11"/>
      <c r="V88" s="11"/>
      <c r="W88" s="11"/>
      <c r="X88" s="645"/>
      <c r="Y88" s="643"/>
      <c r="Z88" s="643"/>
      <c r="AA88" s="643"/>
      <c r="AB88" s="643"/>
      <c r="AC88" s="643"/>
      <c r="AD88" s="643"/>
      <c r="AE88" s="643"/>
      <c r="AF88" s="643"/>
      <c r="AG88" s="643"/>
      <c r="AH88" s="643"/>
      <c r="AI88" s="643"/>
      <c r="AJ88" s="643"/>
      <c r="AK88" s="644"/>
      <c r="AL88" s="536"/>
      <c r="AM88" s="12"/>
    </row>
    <row r="89" spans="1:39" ht="15" customHeight="1" x14ac:dyDescent="0.2">
      <c r="A89" s="30"/>
      <c r="B89" s="11"/>
      <c r="C89" s="11"/>
      <c r="D89" s="28" t="s">
        <v>533</v>
      </c>
      <c r="E89" s="27"/>
      <c r="F89" s="11"/>
      <c r="G89" s="11"/>
      <c r="H89" s="11"/>
      <c r="I89" s="11"/>
      <c r="J89" s="11"/>
      <c r="K89" s="11"/>
      <c r="L89" s="11"/>
      <c r="M89" s="11"/>
      <c r="N89" s="11"/>
      <c r="O89" s="11"/>
      <c r="P89" s="11"/>
      <c r="Q89" s="28"/>
      <c r="R89" s="28"/>
      <c r="S89" s="28"/>
      <c r="T89" s="11"/>
      <c r="U89" s="11"/>
      <c r="V89" s="11"/>
      <c r="W89" s="11"/>
      <c r="X89" s="645"/>
      <c r="Y89" s="643"/>
      <c r="Z89" s="643"/>
      <c r="AA89" s="643"/>
      <c r="AB89" s="643"/>
      <c r="AC89" s="643"/>
      <c r="AD89" s="643"/>
      <c r="AE89" s="643"/>
      <c r="AF89" s="643"/>
      <c r="AG89" s="643"/>
      <c r="AH89" s="643"/>
      <c r="AI89" s="643"/>
      <c r="AJ89" s="643"/>
      <c r="AK89" s="644"/>
      <c r="AL89" s="11"/>
      <c r="AM89" s="12"/>
    </row>
    <row r="90" spans="1:39" ht="24.95" customHeight="1" thickBot="1" x14ac:dyDescent="0.25">
      <c r="A90" s="30"/>
      <c r="B90" s="11"/>
      <c r="C90" s="11"/>
      <c r="D90" s="639"/>
      <c r="E90" s="640"/>
      <c r="F90" s="640"/>
      <c r="G90" s="640"/>
      <c r="H90" s="640"/>
      <c r="I90" s="640"/>
      <c r="J90" s="640"/>
      <c r="K90" s="640"/>
      <c r="L90" s="640"/>
      <c r="M90" s="640"/>
      <c r="N90" s="640"/>
      <c r="O90" s="640"/>
      <c r="P90" s="641"/>
      <c r="Q90" s="641"/>
      <c r="R90" s="641"/>
      <c r="S90" s="641"/>
      <c r="T90" s="641"/>
      <c r="U90" s="641"/>
      <c r="V90" s="642"/>
      <c r="W90" s="282"/>
      <c r="X90" s="646"/>
      <c r="Y90" s="647"/>
      <c r="Z90" s="647"/>
      <c r="AA90" s="647"/>
      <c r="AB90" s="647"/>
      <c r="AC90" s="647"/>
      <c r="AD90" s="647"/>
      <c r="AE90" s="647"/>
      <c r="AF90" s="647"/>
      <c r="AG90" s="647"/>
      <c r="AH90" s="647"/>
      <c r="AI90" s="647"/>
      <c r="AJ90" s="647"/>
      <c r="AK90" s="648"/>
      <c r="AL90" s="535"/>
      <c r="AM90" s="12"/>
    </row>
    <row r="91" spans="1:39" ht="6" customHeight="1" x14ac:dyDescent="0.2">
      <c r="A91" s="30"/>
      <c r="B91" s="11"/>
      <c r="C91" s="11"/>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11"/>
      <c r="AL91" s="536"/>
      <c r="AM91" s="12"/>
    </row>
    <row r="92" spans="1:39" ht="15" customHeight="1" x14ac:dyDescent="0.2">
      <c r="A92" s="30"/>
      <c r="B92" s="11"/>
      <c r="C92" s="11"/>
      <c r="D92" s="28" t="s">
        <v>535</v>
      </c>
      <c r="E92" s="27"/>
      <c r="F92" s="27"/>
      <c r="G92" s="27"/>
      <c r="H92" s="27"/>
      <c r="I92" s="27"/>
      <c r="J92" s="27"/>
      <c r="K92" s="27"/>
      <c r="L92" s="27"/>
      <c r="M92" s="27"/>
      <c r="N92" s="27"/>
      <c r="O92" s="27"/>
      <c r="P92" s="27"/>
      <c r="Q92" s="27"/>
      <c r="R92" s="28"/>
      <c r="S92" s="28"/>
      <c r="T92" s="27"/>
      <c r="U92" s="27"/>
      <c r="V92" s="27"/>
      <c r="W92" s="27"/>
      <c r="X92" s="28" t="s">
        <v>534</v>
      </c>
      <c r="Y92" s="27"/>
      <c r="Z92" s="27"/>
      <c r="AA92" s="27"/>
      <c r="AB92" s="27"/>
      <c r="AC92" s="27"/>
      <c r="AD92" s="27"/>
      <c r="AE92" s="27"/>
      <c r="AF92" s="27"/>
      <c r="AG92" s="27"/>
      <c r="AH92" s="27"/>
      <c r="AI92" s="27"/>
      <c r="AJ92" s="27"/>
      <c r="AK92" s="11"/>
      <c r="AL92" s="11"/>
      <c r="AM92" s="12"/>
    </row>
    <row r="93" spans="1:39" ht="24.95" customHeight="1" thickBot="1" x14ac:dyDescent="0.25">
      <c r="A93" s="30"/>
      <c r="B93" s="11"/>
      <c r="C93" s="11"/>
      <c r="D93" s="639"/>
      <c r="E93" s="640"/>
      <c r="F93" s="640"/>
      <c r="G93" s="640"/>
      <c r="H93" s="640"/>
      <c r="I93" s="640"/>
      <c r="J93" s="640"/>
      <c r="K93" s="640"/>
      <c r="L93" s="640"/>
      <c r="M93" s="640"/>
      <c r="N93" s="640"/>
      <c r="O93" s="640"/>
      <c r="P93" s="641"/>
      <c r="Q93" s="641"/>
      <c r="R93" s="641"/>
      <c r="S93" s="641"/>
      <c r="T93" s="641"/>
      <c r="U93" s="641"/>
      <c r="V93" s="642"/>
      <c r="W93" s="11"/>
      <c r="X93" s="600"/>
      <c r="Y93" s="601"/>
      <c r="Z93" s="601"/>
      <c r="AA93" s="601"/>
      <c r="AB93" s="601"/>
      <c r="AC93" s="601"/>
      <c r="AD93" s="601"/>
      <c r="AE93" s="601"/>
      <c r="AF93" s="601"/>
      <c r="AG93" s="601"/>
      <c r="AH93" s="601"/>
      <c r="AI93" s="601"/>
      <c r="AJ93" s="601"/>
      <c r="AK93" s="602"/>
      <c r="AL93" s="547"/>
      <c r="AM93" s="12"/>
    </row>
    <row r="94" spans="1:39" ht="6" customHeight="1" thickBot="1" x14ac:dyDescent="0.25">
      <c r="A94" s="23"/>
      <c r="B94" s="24"/>
      <c r="C94" s="24"/>
      <c r="D94" s="24"/>
      <c r="E94" s="24"/>
      <c r="F94" s="24"/>
      <c r="G94" s="24"/>
      <c r="H94" s="24"/>
      <c r="I94" s="24"/>
      <c r="J94" s="24"/>
      <c r="K94" s="24"/>
      <c r="L94" s="24"/>
      <c r="M94" s="24"/>
      <c r="N94" s="24"/>
      <c r="O94" s="24"/>
      <c r="P94" s="24"/>
      <c r="Q94" s="24"/>
      <c r="R94" s="24"/>
      <c r="S94" s="24"/>
      <c r="T94" s="11"/>
      <c r="U94" s="11"/>
      <c r="V94" s="11"/>
      <c r="W94" s="11"/>
      <c r="X94" s="603"/>
      <c r="Y94" s="601"/>
      <c r="Z94" s="601"/>
      <c r="AA94" s="601"/>
      <c r="AB94" s="601"/>
      <c r="AC94" s="601"/>
      <c r="AD94" s="601"/>
      <c r="AE94" s="601"/>
      <c r="AF94" s="601"/>
      <c r="AG94" s="601"/>
      <c r="AH94" s="601"/>
      <c r="AI94" s="601"/>
      <c r="AJ94" s="601"/>
      <c r="AK94" s="602"/>
      <c r="AL94" s="548"/>
      <c r="AM94" s="12"/>
    </row>
    <row r="95" spans="1:39" ht="6" customHeight="1" thickBot="1" x14ac:dyDescent="0.25">
      <c r="A95" s="6"/>
      <c r="B95" s="11"/>
      <c r="C95" s="11"/>
      <c r="D95" s="11"/>
      <c r="E95" s="11"/>
      <c r="F95" s="11"/>
      <c r="G95" s="11"/>
      <c r="H95" s="11"/>
      <c r="I95" s="11"/>
      <c r="J95" s="11"/>
      <c r="K95" s="11"/>
      <c r="L95" s="11"/>
      <c r="M95" s="11"/>
      <c r="N95" s="11"/>
      <c r="O95" s="11"/>
      <c r="P95" s="11"/>
      <c r="Q95" s="11"/>
      <c r="R95" s="11"/>
      <c r="S95" s="11"/>
      <c r="T95" s="368"/>
      <c r="U95" s="11"/>
      <c r="V95" s="11"/>
      <c r="W95" s="12"/>
      <c r="X95" s="603"/>
      <c r="Y95" s="601"/>
      <c r="Z95" s="601"/>
      <c r="AA95" s="601"/>
      <c r="AB95" s="601"/>
      <c r="AC95" s="601"/>
      <c r="AD95" s="601"/>
      <c r="AE95" s="601"/>
      <c r="AF95" s="601"/>
      <c r="AG95" s="601"/>
      <c r="AH95" s="601"/>
      <c r="AI95" s="601"/>
      <c r="AJ95" s="601"/>
      <c r="AK95" s="602"/>
      <c r="AL95" s="11"/>
      <c r="AM95" s="12"/>
    </row>
    <row r="96" spans="1:39" ht="19.5" customHeight="1" thickBot="1" x14ac:dyDescent="0.25">
      <c r="A96" s="30"/>
      <c r="B96" s="32" t="s">
        <v>60</v>
      </c>
      <c r="C96" s="11"/>
      <c r="D96" s="9" t="s">
        <v>61</v>
      </c>
      <c r="E96" s="11"/>
      <c r="F96" s="11"/>
      <c r="G96" s="11"/>
      <c r="H96" s="11"/>
      <c r="I96" s="11"/>
      <c r="J96" s="11"/>
      <c r="K96" s="11"/>
      <c r="L96" s="11"/>
      <c r="M96" s="11"/>
      <c r="N96" s="11"/>
      <c r="O96" s="11"/>
      <c r="P96" s="11"/>
      <c r="Q96" s="11"/>
      <c r="R96" s="11"/>
      <c r="S96" s="11"/>
      <c r="T96" s="368"/>
      <c r="U96" s="11"/>
      <c r="V96" s="11"/>
      <c r="W96" s="11"/>
      <c r="X96" s="604"/>
      <c r="Y96" s="605"/>
      <c r="Z96" s="605"/>
      <c r="AA96" s="605"/>
      <c r="AB96" s="605"/>
      <c r="AC96" s="605"/>
      <c r="AD96" s="605"/>
      <c r="AE96" s="605"/>
      <c r="AF96" s="605"/>
      <c r="AG96" s="605"/>
      <c r="AH96" s="605"/>
      <c r="AI96" s="605"/>
      <c r="AJ96" s="605"/>
      <c r="AK96" s="606"/>
      <c r="AL96" s="11"/>
      <c r="AM96" s="12"/>
    </row>
    <row r="97" spans="1:52" ht="6" customHeight="1" thickBot="1" x14ac:dyDescent="0.25">
      <c r="A97" s="30"/>
      <c r="B97" s="41"/>
      <c r="C97" s="11"/>
      <c r="D97" s="9"/>
      <c r="E97" s="11"/>
      <c r="F97" s="11"/>
      <c r="G97" s="11"/>
      <c r="H97" s="11"/>
      <c r="I97" s="11"/>
      <c r="J97" s="11"/>
      <c r="K97" s="11"/>
      <c r="L97" s="11"/>
      <c r="M97" s="11"/>
      <c r="N97" s="11"/>
      <c r="O97" s="11"/>
      <c r="P97" s="11"/>
      <c r="Q97" s="11"/>
      <c r="R97" s="11"/>
      <c r="S97" s="11"/>
      <c r="T97" s="369"/>
      <c r="U97" s="370"/>
      <c r="V97" s="370"/>
      <c r="W97" s="370"/>
      <c r="X97" s="370"/>
      <c r="Y97" s="370"/>
      <c r="Z97" s="370"/>
      <c r="AA97" s="370"/>
      <c r="AB97" s="370"/>
      <c r="AC97" s="370"/>
      <c r="AD97" s="370"/>
      <c r="AE97" s="370"/>
      <c r="AF97" s="370"/>
      <c r="AG97" s="370"/>
      <c r="AH97" s="370"/>
      <c r="AI97" s="370"/>
      <c r="AJ97" s="370"/>
      <c r="AK97" s="370"/>
      <c r="AL97" s="370"/>
      <c r="AM97" s="371"/>
    </row>
    <row r="98" spans="1:52" ht="20.100000000000001" customHeight="1" thickBot="1" x14ac:dyDescent="0.25">
      <c r="A98" s="30"/>
      <c r="B98" s="11"/>
      <c r="C98" s="11"/>
      <c r="D98" s="536" t="s">
        <v>650</v>
      </c>
      <c r="E98" s="536"/>
      <c r="F98" s="727"/>
      <c r="G98" s="728"/>
      <c r="H98" s="729"/>
      <c r="I98" s="730"/>
      <c r="J98" s="548" t="s">
        <v>655</v>
      </c>
      <c r="K98" s="536"/>
      <c r="L98" s="536"/>
      <c r="M98" s="727"/>
      <c r="N98" s="728"/>
      <c r="O98" s="729"/>
      <c r="P98" s="730"/>
      <c r="Q98" s="11"/>
      <c r="R98" s="354" t="s">
        <v>630</v>
      </c>
      <c r="S98" s="355"/>
      <c r="T98" s="372"/>
      <c r="U98" s="355"/>
      <c r="V98" s="356"/>
      <c r="W98" s="357"/>
      <c r="X98" s="357"/>
      <c r="Y98" s="353"/>
      <c r="Z98" s="353"/>
      <c r="AA98" s="353"/>
      <c r="AB98" s="353"/>
      <c r="AC98" s="353"/>
      <c r="AD98" s="353"/>
      <c r="AE98" s="353"/>
      <c r="AF98" s="353"/>
      <c r="AG98" s="353"/>
      <c r="AH98" s="353"/>
      <c r="AI98" s="353"/>
      <c r="AJ98" s="353"/>
      <c r="AK98" s="353"/>
      <c r="AL98" s="353"/>
      <c r="AM98" s="358"/>
    </row>
    <row r="99" spans="1:52" ht="6" customHeight="1" thickBot="1" x14ac:dyDescent="0.25">
      <c r="A99" s="23"/>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5"/>
    </row>
    <row r="100" spans="1:52" ht="6" customHeight="1" x14ac:dyDescent="0.2">
      <c r="A100" s="6"/>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row>
    <row r="101" spans="1:52" ht="19.5" customHeight="1" x14ac:dyDescent="0.25">
      <c r="A101" s="30"/>
      <c r="B101" s="42" t="s">
        <v>373</v>
      </c>
      <c r="C101" s="43"/>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row>
    <row r="102" spans="1:52" ht="19.5" customHeight="1" x14ac:dyDescent="0.25">
      <c r="A102" s="30"/>
      <c r="B102" s="42"/>
      <c r="C102" s="43"/>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row>
    <row r="103" spans="1:52" ht="6" customHeight="1" thickBot="1" x14ac:dyDescent="0.25">
      <c r="A103" s="23"/>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5"/>
    </row>
    <row r="104" spans="1:52" ht="3.75" customHeight="1" x14ac:dyDescent="0.2">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row>
    <row r="105" spans="1:52" ht="3.75"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row>
    <row r="106" spans="1:52" ht="3.75" customHeight="1" thickBo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row>
    <row r="107" spans="1:52" ht="7.5" customHeight="1" thickBot="1" x14ac:dyDescent="0.3">
      <c r="A107" s="2"/>
      <c r="B107" s="3"/>
      <c r="C107" s="3"/>
      <c r="D107" s="3"/>
      <c r="E107" s="4"/>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5"/>
    </row>
    <row r="108" spans="1:52" ht="19.5" customHeight="1" thickBot="1" x14ac:dyDescent="0.3">
      <c r="A108" s="6"/>
      <c r="B108" s="7" t="s">
        <v>66</v>
      </c>
      <c r="C108" s="8"/>
      <c r="D108" s="9" t="s">
        <v>87</v>
      </c>
      <c r="E108" s="10"/>
      <c r="F108" s="11"/>
      <c r="G108" s="11"/>
      <c r="H108" s="11"/>
      <c r="I108" s="11"/>
      <c r="J108" s="11"/>
      <c r="K108" s="11"/>
      <c r="L108" s="11"/>
      <c r="M108" s="11"/>
      <c r="N108" s="11"/>
      <c r="O108" s="11"/>
      <c r="P108" s="10"/>
      <c r="Q108" s="11"/>
      <c r="R108" s="649"/>
      <c r="S108" s="649"/>
      <c r="T108" s="649"/>
      <c r="U108" s="649"/>
      <c r="V108" s="649"/>
      <c r="W108" s="649"/>
      <c r="X108" s="649"/>
      <c r="Y108" s="649"/>
      <c r="Z108" s="649"/>
      <c r="AA108" s="649"/>
      <c r="AB108" s="46"/>
      <c r="AC108" s="549" t="s">
        <v>65</v>
      </c>
      <c r="AD108" s="549"/>
      <c r="AE108" s="549"/>
      <c r="AF108" s="549"/>
      <c r="AG108" s="549"/>
      <c r="AH108" s="549"/>
      <c r="AI108" s="215"/>
      <c r="AJ108" s="550" t="str">
        <f>IF(V13=0," ",V13)</f>
        <v xml:space="preserve"> </v>
      </c>
      <c r="AK108" s="466"/>
      <c r="AL108" s="467"/>
      <c r="AM108" s="15"/>
    </row>
    <row r="109" spans="1:52" ht="7.5" customHeight="1" x14ac:dyDescent="0.25">
      <c r="A109" s="6"/>
      <c r="B109" s="11"/>
      <c r="C109" s="11"/>
      <c r="D109" s="10"/>
      <c r="E109" s="16"/>
      <c r="F109" s="16"/>
      <c r="G109" s="16"/>
      <c r="H109" s="16"/>
      <c r="I109" s="16"/>
      <c r="J109" s="16"/>
      <c r="K109" s="16"/>
      <c r="L109" s="16"/>
      <c r="M109" s="16"/>
      <c r="N109" s="16"/>
      <c r="O109" s="16"/>
      <c r="P109" s="16"/>
      <c r="Q109" s="11"/>
      <c r="R109" s="11"/>
      <c r="S109" s="11"/>
      <c r="T109" s="11"/>
      <c r="U109" s="14"/>
      <c r="V109" s="14"/>
      <c r="W109" s="14"/>
      <c r="X109" s="14"/>
      <c r="Y109" s="14"/>
      <c r="Z109" s="14"/>
      <c r="AA109" s="14"/>
      <c r="AB109" s="14"/>
      <c r="AC109" s="14"/>
      <c r="AD109" s="14"/>
      <c r="AE109" s="14"/>
      <c r="AF109" s="14"/>
      <c r="AG109" s="14"/>
      <c r="AH109" s="14"/>
      <c r="AI109" s="14"/>
      <c r="AJ109" s="44"/>
      <c r="AK109" s="44"/>
      <c r="AL109" s="44"/>
      <c r="AM109" s="15"/>
    </row>
    <row r="110" spans="1:52" ht="19.5" customHeight="1" thickBot="1" x14ac:dyDescent="0.35">
      <c r="A110" s="6"/>
      <c r="B110" s="11"/>
      <c r="C110" s="11"/>
      <c r="D110" s="257"/>
      <c r="E110" s="362" t="s">
        <v>67</v>
      </c>
      <c r="F110" s="16"/>
      <c r="G110" s="16"/>
      <c r="H110" s="16"/>
      <c r="I110" s="16"/>
      <c r="J110" s="16"/>
      <c r="K110" s="16"/>
      <c r="L110" s="257"/>
      <c r="M110" s="362" t="s">
        <v>69</v>
      </c>
      <c r="N110" s="16"/>
      <c r="O110" s="16"/>
      <c r="P110" s="16"/>
      <c r="Q110" s="16"/>
      <c r="R110" s="16"/>
      <c r="S110" s="16"/>
      <c r="T110" s="353"/>
      <c r="U110" s="257"/>
      <c r="V110" s="362" t="s">
        <v>639</v>
      </c>
      <c r="W110" s="16"/>
      <c r="X110" s="16"/>
      <c r="Y110" s="16"/>
      <c r="Z110" s="16"/>
      <c r="AA110" s="16"/>
      <c r="AB110" s="16"/>
      <c r="AC110" s="257"/>
      <c r="AD110" s="362" t="s">
        <v>640</v>
      </c>
      <c r="AE110" s="16"/>
      <c r="AF110" s="16"/>
      <c r="AG110" s="16"/>
      <c r="AH110" s="16"/>
      <c r="AI110" s="16"/>
      <c r="AJ110" s="16"/>
      <c r="AK110" s="361"/>
      <c r="AL110" s="361"/>
      <c r="AM110" s="15"/>
      <c r="AP110" s="1">
        <f>IF(D110&lt;&gt;"",1,0)</f>
        <v>0</v>
      </c>
      <c r="AQ110" s="1">
        <f>IF(L110&lt;&gt;"",1,0)</f>
        <v>0</v>
      </c>
      <c r="AR110" s="1">
        <f>IF(U110&lt;&gt;"",1,0)</f>
        <v>0</v>
      </c>
      <c r="AT110" s="1">
        <f>IF(AC110&lt;&gt;"",1,0)</f>
        <v>0</v>
      </c>
      <c r="AU110" s="1">
        <f>SUM(AP110:AT110)</f>
        <v>0</v>
      </c>
      <c r="AW110" s="1" t="str">
        <f>IF(D110&lt;&gt;"",TRIM(E110),"")</f>
        <v/>
      </c>
      <c r="AX110" s="1" t="str">
        <f>IF(L110&lt;&gt;"",TRIM(M110),"")</f>
        <v/>
      </c>
      <c r="AY110" s="1" t="str">
        <f>IF(U110&lt;&gt;"",TRIM(V110),"")</f>
        <v/>
      </c>
      <c r="AZ110" s="1" t="str">
        <f>IF(AC110&lt;&gt;"",TRIM(AD110),"")</f>
        <v/>
      </c>
    </row>
    <row r="111" spans="1:52" ht="7.5" customHeight="1" x14ac:dyDescent="0.3">
      <c r="A111" s="6"/>
      <c r="B111" s="11"/>
      <c r="C111" s="11"/>
      <c r="D111" s="256"/>
      <c r="E111" s="16"/>
      <c r="F111" s="16"/>
      <c r="G111" s="16"/>
      <c r="H111" s="16"/>
      <c r="I111" s="16"/>
      <c r="J111" s="16"/>
      <c r="K111" s="16"/>
      <c r="L111" s="256"/>
      <c r="M111" s="16"/>
      <c r="N111" s="16"/>
      <c r="O111" s="16"/>
      <c r="P111" s="16"/>
      <c r="Q111" s="16"/>
      <c r="R111" s="16"/>
      <c r="S111" s="16"/>
      <c r="T111" s="353"/>
      <c r="U111" s="256"/>
      <c r="V111" s="16"/>
      <c r="W111" s="16"/>
      <c r="X111" s="16"/>
      <c r="Y111" s="16"/>
      <c r="Z111" s="16"/>
      <c r="AA111" s="16"/>
      <c r="AB111" s="16"/>
      <c r="AC111" s="256"/>
      <c r="AD111" s="16"/>
      <c r="AE111" s="16"/>
      <c r="AF111" s="16"/>
      <c r="AG111" s="16"/>
      <c r="AH111" s="16"/>
      <c r="AI111" s="16"/>
      <c r="AJ111" s="16"/>
      <c r="AK111" s="361"/>
      <c r="AL111" s="361"/>
      <c r="AM111" s="15"/>
    </row>
    <row r="112" spans="1:52" ht="19.5" customHeight="1" thickBot="1" x14ac:dyDescent="0.35">
      <c r="A112" s="6"/>
      <c r="B112" s="11"/>
      <c r="C112" s="11"/>
      <c r="D112" s="257"/>
      <c r="E112" s="362" t="s">
        <v>641</v>
      </c>
      <c r="F112" s="16"/>
      <c r="G112" s="16"/>
      <c r="H112" s="16"/>
      <c r="I112" s="16"/>
      <c r="J112" s="16"/>
      <c r="K112" s="16"/>
      <c r="L112" s="257"/>
      <c r="M112" s="362" t="s">
        <v>70</v>
      </c>
      <c r="N112" s="16"/>
      <c r="O112" s="16"/>
      <c r="P112" s="16"/>
      <c r="Q112" s="16"/>
      <c r="R112" s="16"/>
      <c r="S112" s="16"/>
      <c r="T112" s="353"/>
      <c r="U112" s="257"/>
      <c r="V112" s="362" t="s">
        <v>73</v>
      </c>
      <c r="W112" s="16"/>
      <c r="X112" s="16"/>
      <c r="Y112" s="16"/>
      <c r="Z112" s="16"/>
      <c r="AA112" s="16"/>
      <c r="AB112" s="16"/>
      <c r="AC112" s="257"/>
      <c r="AD112" s="362" t="s">
        <v>367</v>
      </c>
      <c r="AE112" s="16"/>
      <c r="AF112" s="16"/>
      <c r="AG112" s="16"/>
      <c r="AH112" s="16"/>
      <c r="AI112" s="16"/>
      <c r="AJ112" s="16"/>
      <c r="AK112" s="361"/>
      <c r="AL112" s="361"/>
      <c r="AM112" s="15"/>
      <c r="AP112" s="1">
        <f>IF(D112&lt;&gt;"",1,0)</f>
        <v>0</v>
      </c>
      <c r="AQ112" s="1">
        <f>IF(L112&lt;&gt;"",1,0)</f>
        <v>0</v>
      </c>
      <c r="AR112" s="1">
        <f>IF(U112&lt;&gt;"",1,0)</f>
        <v>0</v>
      </c>
      <c r="AT112" s="1">
        <f>IF(AC112&lt;&gt;"",1,0)</f>
        <v>0</v>
      </c>
      <c r="AU112" s="1">
        <f>SUM(AP112:AT112)</f>
        <v>0</v>
      </c>
      <c r="AW112" s="1" t="str">
        <f>IF(D112&lt;&gt;"",TRIM(E112),"")</f>
        <v/>
      </c>
      <c r="AX112" s="1" t="str">
        <f>IF(L112&lt;&gt;"",TRIM(M112),"")</f>
        <v/>
      </c>
      <c r="AY112" s="1" t="str">
        <f>IF(U112&lt;&gt;"",TRIM(V112),"")</f>
        <v/>
      </c>
      <c r="AZ112" s="1" t="str">
        <f>IF(AC112&lt;&gt;"",TRIM(AD112),"")</f>
        <v/>
      </c>
    </row>
    <row r="113" spans="1:54" ht="7.5" customHeight="1" x14ac:dyDescent="0.3">
      <c r="A113" s="6"/>
      <c r="B113" s="11"/>
      <c r="C113" s="11"/>
      <c r="D113" s="256"/>
      <c r="E113" s="16"/>
      <c r="F113" s="16"/>
      <c r="G113" s="16"/>
      <c r="H113" s="16"/>
      <c r="I113" s="16"/>
      <c r="J113" s="16"/>
      <c r="K113" s="16"/>
      <c r="L113" s="256"/>
      <c r="M113" s="16"/>
      <c r="N113" s="16"/>
      <c r="O113" s="16"/>
      <c r="P113" s="16"/>
      <c r="Q113" s="16"/>
      <c r="R113" s="16"/>
      <c r="S113" s="16"/>
      <c r="T113" s="353"/>
      <c r="U113" s="256"/>
      <c r="V113" s="353"/>
      <c r="W113" s="16"/>
      <c r="X113" s="16"/>
      <c r="Y113" s="16"/>
      <c r="Z113" s="16"/>
      <c r="AA113" s="16"/>
      <c r="AB113" s="16"/>
      <c r="AC113" s="256"/>
      <c r="AD113" s="16"/>
      <c r="AE113" s="16"/>
      <c r="AF113" s="16"/>
      <c r="AG113" s="16"/>
      <c r="AH113" s="16"/>
      <c r="AI113" s="16"/>
      <c r="AJ113" s="16"/>
      <c r="AK113" s="361"/>
      <c r="AL113" s="361"/>
      <c r="AM113" s="15"/>
    </row>
    <row r="114" spans="1:54" ht="19.5" customHeight="1" thickBot="1" x14ac:dyDescent="0.35">
      <c r="A114" s="6"/>
      <c r="B114" s="11"/>
      <c r="C114" s="11"/>
      <c r="D114" s="257"/>
      <c r="E114" s="362" t="s">
        <v>83</v>
      </c>
      <c r="F114" s="16"/>
      <c r="G114" s="16"/>
      <c r="H114" s="16"/>
      <c r="I114" s="16"/>
      <c r="J114" s="16"/>
      <c r="K114" s="16"/>
      <c r="L114" s="257"/>
      <c r="M114" s="362" t="s">
        <v>71</v>
      </c>
      <c r="N114" s="16"/>
      <c r="O114" s="16"/>
      <c r="P114" s="16"/>
      <c r="Q114" s="16"/>
      <c r="R114" s="16"/>
      <c r="S114" s="16"/>
      <c r="T114" s="353"/>
      <c r="U114" s="257"/>
      <c r="V114" s="362" t="s">
        <v>364</v>
      </c>
      <c r="W114" s="16"/>
      <c r="X114" s="16"/>
      <c r="Y114" s="16"/>
      <c r="Z114" s="16"/>
      <c r="AA114" s="16"/>
      <c r="AB114" s="16"/>
      <c r="AC114" s="257"/>
      <c r="AD114" s="362" t="s">
        <v>75</v>
      </c>
      <c r="AE114" s="16"/>
      <c r="AF114" s="16"/>
      <c r="AG114" s="16"/>
      <c r="AH114" s="16"/>
      <c r="AI114" s="16"/>
      <c r="AJ114" s="16"/>
      <c r="AK114" s="361"/>
      <c r="AL114" s="361"/>
      <c r="AM114" s="15"/>
      <c r="AP114" s="1">
        <f>IF(D114&lt;&gt;"",1,0)</f>
        <v>0</v>
      </c>
      <c r="AQ114" s="1">
        <f>IF(L114&lt;&gt;"",1,0)</f>
        <v>0</v>
      </c>
      <c r="AR114" s="1">
        <f>IF(U114&lt;&gt;"",1,0)</f>
        <v>0</v>
      </c>
      <c r="AT114" s="1">
        <f>IF(AC114&lt;&gt;"",1,0)</f>
        <v>0</v>
      </c>
      <c r="AU114" s="1">
        <f>SUM(AP114:AT114)</f>
        <v>0</v>
      </c>
      <c r="AW114" s="1" t="str">
        <f>IF(D114&lt;&gt;"",TRIM(E114),"")</f>
        <v/>
      </c>
      <c r="AX114" s="1" t="str">
        <f>IF(L114&lt;&gt;"",TRIM(M114),"")</f>
        <v/>
      </c>
      <c r="AY114" s="1" t="str">
        <f>IF(U114&lt;&gt;"",TRIM(V114),"")</f>
        <v/>
      </c>
      <c r="AZ114" s="1" t="str">
        <f>IF(AC114&lt;&gt;"",TRIM(AD114),"")</f>
        <v/>
      </c>
    </row>
    <row r="115" spans="1:54" ht="7.5" customHeight="1" x14ac:dyDescent="0.3">
      <c r="A115" s="6"/>
      <c r="B115" s="11"/>
      <c r="C115" s="11"/>
      <c r="D115" s="256"/>
      <c r="E115" s="16"/>
      <c r="F115" s="16"/>
      <c r="G115" s="16"/>
      <c r="H115" s="16"/>
      <c r="I115" s="16"/>
      <c r="J115" s="16"/>
      <c r="K115" s="16"/>
      <c r="L115" s="256"/>
      <c r="M115" s="16"/>
      <c r="N115" s="16"/>
      <c r="O115" s="16"/>
      <c r="P115" s="16"/>
      <c r="Q115" s="16"/>
      <c r="R115" s="16"/>
      <c r="S115" s="16"/>
      <c r="T115" s="353"/>
      <c r="U115" s="256"/>
      <c r="V115" s="16"/>
      <c r="W115" s="16"/>
      <c r="X115" s="16"/>
      <c r="Y115" s="16"/>
      <c r="Z115" s="16"/>
      <c r="AA115" s="16"/>
      <c r="AB115" s="16"/>
      <c r="AC115" s="256"/>
      <c r="AD115" s="16"/>
      <c r="AE115" s="16"/>
      <c r="AF115" s="16"/>
      <c r="AG115" s="16"/>
      <c r="AH115" s="16"/>
      <c r="AI115" s="16"/>
      <c r="AJ115" s="16"/>
      <c r="AK115" s="361"/>
      <c r="AL115" s="361"/>
      <c r="AM115" s="15"/>
    </row>
    <row r="116" spans="1:54" ht="19.5" customHeight="1" thickBot="1" x14ac:dyDescent="0.35">
      <c r="A116" s="6"/>
      <c r="B116" s="11"/>
      <c r="C116" s="11"/>
      <c r="D116" s="257"/>
      <c r="E116" s="362" t="s">
        <v>82</v>
      </c>
      <c r="F116" s="353"/>
      <c r="G116" s="353"/>
      <c r="H116" s="353"/>
      <c r="I116" s="353"/>
      <c r="J116" s="353"/>
      <c r="K116" s="353"/>
      <c r="L116" s="257"/>
      <c r="M116" s="362" t="s">
        <v>72</v>
      </c>
      <c r="N116" s="353"/>
      <c r="O116" s="353"/>
      <c r="P116" s="353"/>
      <c r="Q116" s="353"/>
      <c r="R116" s="353"/>
      <c r="S116" s="353"/>
      <c r="T116" s="353"/>
      <c r="U116" s="257"/>
      <c r="V116" s="362" t="s">
        <v>365</v>
      </c>
      <c r="W116" s="353"/>
      <c r="X116" s="353"/>
      <c r="Y116" s="353"/>
      <c r="Z116" s="353"/>
      <c r="AA116" s="353"/>
      <c r="AB116" s="353"/>
      <c r="AC116" s="257"/>
      <c r="AD116" s="362" t="s">
        <v>76</v>
      </c>
      <c r="AE116" s="353"/>
      <c r="AF116" s="353"/>
      <c r="AG116" s="366"/>
      <c r="AH116" s="353"/>
      <c r="AI116" s="353"/>
      <c r="AJ116" s="353"/>
      <c r="AK116" s="364"/>
      <c r="AL116" s="364"/>
      <c r="AM116" s="12"/>
      <c r="AP116" s="1">
        <f>IF(D116&lt;&gt;"",1,0)</f>
        <v>0</v>
      </c>
      <c r="AQ116" s="1">
        <f>IF(L116&lt;&gt;"",1,0)</f>
        <v>0</v>
      </c>
      <c r="AR116" s="1">
        <f>IF(U116&lt;&gt;"",1,0)</f>
        <v>0</v>
      </c>
      <c r="AT116" s="1">
        <f>IF(AC116&lt;&gt;"",1,0)</f>
        <v>0</v>
      </c>
      <c r="AU116" s="1">
        <f>SUM(AP116:AT116)</f>
        <v>0</v>
      </c>
      <c r="AW116" s="1" t="str">
        <f>IF(D116&lt;&gt;"",TRIM(E116),"")</f>
        <v/>
      </c>
      <c r="AX116" s="1" t="str">
        <f>IF(L116&lt;&gt;"",TRIM(M116),"")</f>
        <v/>
      </c>
      <c r="AY116" s="1" t="str">
        <f>IF(U116&lt;&gt;"",TRIM(V116),"")</f>
        <v/>
      </c>
      <c r="AZ116" s="1" t="str">
        <f>IF(AC116&lt;&gt;"",TRIM(AD116),"")</f>
        <v/>
      </c>
    </row>
    <row r="117" spans="1:54" ht="7.5" customHeight="1" x14ac:dyDescent="0.25">
      <c r="A117" s="6"/>
      <c r="B117" s="11"/>
      <c r="C117" s="11"/>
      <c r="D117" s="363"/>
      <c r="E117" s="353"/>
      <c r="F117" s="353"/>
      <c r="G117" s="353"/>
      <c r="H117" s="353"/>
      <c r="I117" s="353"/>
      <c r="J117" s="353"/>
      <c r="K117" s="353"/>
      <c r="L117" s="363"/>
      <c r="M117" s="353"/>
      <c r="N117" s="353"/>
      <c r="O117" s="353"/>
      <c r="P117" s="353"/>
      <c r="Q117" s="353"/>
      <c r="R117" s="353"/>
      <c r="S117" s="353"/>
      <c r="T117" s="353"/>
      <c r="U117" s="363"/>
      <c r="V117" s="16"/>
      <c r="W117" s="353"/>
      <c r="X117" s="353"/>
      <c r="Y117" s="353"/>
      <c r="Z117" s="353"/>
      <c r="AA117" s="353"/>
      <c r="AB117" s="353"/>
      <c r="AC117" s="353"/>
      <c r="AD117" s="353"/>
      <c r="AE117" s="353"/>
      <c r="AF117" s="353"/>
      <c r="AG117" s="353"/>
      <c r="AH117" s="353"/>
      <c r="AI117" s="353"/>
      <c r="AJ117" s="353"/>
      <c r="AK117" s="364"/>
      <c r="AL117" s="364"/>
      <c r="AM117" s="12"/>
    </row>
    <row r="118" spans="1:54" ht="19.5" customHeight="1" thickBot="1" x14ac:dyDescent="0.35">
      <c r="A118" s="6"/>
      <c r="B118" s="11"/>
      <c r="C118" s="11"/>
      <c r="D118" s="257"/>
      <c r="E118" s="362" t="s">
        <v>81</v>
      </c>
      <c r="F118" s="353"/>
      <c r="G118" s="353"/>
      <c r="H118" s="353"/>
      <c r="I118" s="353"/>
      <c r="J118" s="353"/>
      <c r="K118" s="353"/>
      <c r="L118" s="257"/>
      <c r="M118" s="362" t="s">
        <v>80</v>
      </c>
      <c r="N118" s="353"/>
      <c r="O118" s="353"/>
      <c r="P118" s="353"/>
      <c r="Q118" s="353"/>
      <c r="R118" s="353"/>
      <c r="S118" s="353"/>
      <c r="T118" s="353"/>
      <c r="U118" s="257"/>
      <c r="V118" s="362" t="s">
        <v>366</v>
      </c>
      <c r="W118" s="353"/>
      <c r="X118" s="353"/>
      <c r="Y118" s="353"/>
      <c r="Z118" s="353"/>
      <c r="AA118" s="353"/>
      <c r="AB118" s="353"/>
      <c r="AC118" s="257"/>
      <c r="AD118" s="362" t="s">
        <v>77</v>
      </c>
      <c r="AE118" s="16"/>
      <c r="AF118" s="16"/>
      <c r="AG118" s="16"/>
      <c r="AH118" s="16"/>
      <c r="AI118" s="16"/>
      <c r="AJ118" s="16"/>
      <c r="AK118" s="361"/>
      <c r="AL118" s="361"/>
      <c r="AM118" s="12"/>
      <c r="AP118" s="1">
        <f>IF(D118&lt;&gt;"",1,0)</f>
        <v>0</v>
      </c>
      <c r="AQ118" s="1">
        <f>IF(L118&lt;&gt;"",1,0)</f>
        <v>0</v>
      </c>
      <c r="AR118" s="1">
        <f>IF(U118&lt;&gt;"",1,0)</f>
        <v>0</v>
      </c>
      <c r="AT118" s="1">
        <f>IF(AC118&lt;&gt;"",1,0)</f>
        <v>0</v>
      </c>
      <c r="AU118" s="1">
        <f>SUM(AP118:AT118)</f>
        <v>0</v>
      </c>
      <c r="AW118" s="1" t="str">
        <f>IF(D118&lt;&gt;"",TRIM(E118),"")</f>
        <v/>
      </c>
      <c r="AX118" s="1" t="str">
        <f>IF(L118&lt;&gt;"",TRIM(M118),"")</f>
        <v/>
      </c>
      <c r="AY118" s="1" t="str">
        <f>IF(U118&lt;&gt;"",TRIM(V118),"")</f>
        <v/>
      </c>
      <c r="AZ118" s="1" t="str">
        <f>IF(AC118&lt;&gt;"",TRIM(AD118),"")</f>
        <v/>
      </c>
    </row>
    <row r="119" spans="1:54" ht="7.5" customHeight="1" x14ac:dyDescent="0.3">
      <c r="A119" s="6"/>
      <c r="B119" s="11"/>
      <c r="C119" s="11"/>
      <c r="D119" s="256"/>
      <c r="E119" s="362"/>
      <c r="F119" s="353"/>
      <c r="G119" s="353"/>
      <c r="H119" s="353"/>
      <c r="I119" s="353"/>
      <c r="J119" s="353"/>
      <c r="K119" s="353"/>
      <c r="L119" s="256"/>
      <c r="M119" s="362"/>
      <c r="N119" s="353"/>
      <c r="O119" s="353"/>
      <c r="P119" s="353"/>
      <c r="Q119" s="353"/>
      <c r="R119" s="353"/>
      <c r="S119" s="353"/>
      <c r="T119" s="353"/>
      <c r="U119" s="256"/>
      <c r="V119" s="16"/>
      <c r="W119" s="353"/>
      <c r="X119" s="353"/>
      <c r="Y119" s="353"/>
      <c r="Z119" s="353"/>
      <c r="AA119" s="353"/>
      <c r="AB119" s="353"/>
      <c r="AC119" s="365"/>
      <c r="AD119" s="365"/>
      <c r="AE119" s="365"/>
      <c r="AF119" s="365"/>
      <c r="AG119" s="365"/>
      <c r="AH119" s="365"/>
      <c r="AI119" s="365"/>
      <c r="AJ119" s="365"/>
      <c r="AK119" s="365"/>
      <c r="AL119" s="365"/>
      <c r="AM119" s="12"/>
    </row>
    <row r="120" spans="1:54" ht="19.5" customHeight="1" thickBot="1" x14ac:dyDescent="0.35">
      <c r="A120" s="6"/>
      <c r="B120" s="11"/>
      <c r="C120" s="11"/>
      <c r="D120" s="257"/>
      <c r="E120" s="362" t="s">
        <v>68</v>
      </c>
      <c r="F120" s="353"/>
      <c r="G120" s="353"/>
      <c r="H120" s="353"/>
      <c r="I120" s="353"/>
      <c r="J120" s="353"/>
      <c r="K120" s="353"/>
      <c r="L120" s="257"/>
      <c r="M120" s="362" t="s">
        <v>79</v>
      </c>
      <c r="N120" s="353"/>
      <c r="O120" s="353"/>
      <c r="P120" s="353"/>
      <c r="Q120" s="353"/>
      <c r="R120" s="353"/>
      <c r="S120" s="353"/>
      <c r="T120" s="353"/>
      <c r="U120" s="257"/>
      <c r="V120" s="362" t="s">
        <v>74</v>
      </c>
      <c r="W120" s="353"/>
      <c r="X120" s="353"/>
      <c r="Y120" s="353"/>
      <c r="Z120" s="353"/>
      <c r="AA120" s="353"/>
      <c r="AB120" s="353"/>
      <c r="AC120" s="257"/>
      <c r="AD120" s="362" t="s">
        <v>78</v>
      </c>
      <c r="AE120" s="16"/>
      <c r="AF120" s="16"/>
      <c r="AG120" s="367" t="str">
        <f>IF(AV120&gt;1,"SELECIONAR APENAS UM SETOR"," ")</f>
        <v xml:space="preserve"> </v>
      </c>
      <c r="AH120" s="16"/>
      <c r="AI120" s="16"/>
      <c r="AJ120" s="16"/>
      <c r="AK120" s="361"/>
      <c r="AL120" s="361"/>
      <c r="AM120" s="12"/>
      <c r="AP120" s="1">
        <f>IF(D120&lt;&gt;"",1,0)</f>
        <v>0</v>
      </c>
      <c r="AQ120" s="1">
        <f>IF(L120&lt;&gt;"",1,0)</f>
        <v>0</v>
      </c>
      <c r="AR120" s="1">
        <f>IF(U120&lt;&gt;"",1,0)</f>
        <v>0</v>
      </c>
      <c r="AT120" s="1">
        <f>IF(AC120&lt;&gt;"",1,0)</f>
        <v>0</v>
      </c>
      <c r="AU120" s="1">
        <f>SUM(AP120:AT120)</f>
        <v>0</v>
      </c>
      <c r="AV120" s="1">
        <f>+AU120+AU118+AU116+AU114+AU112+AU110</f>
        <v>0</v>
      </c>
      <c r="AW120" s="1" t="str">
        <f>IF(D120&lt;&gt;"",TRIM(E120),"")</f>
        <v/>
      </c>
      <c r="AX120" s="1" t="str">
        <f>IF(L120&lt;&gt;"",TRIM(M120),"")</f>
        <v/>
      </c>
      <c r="AY120" s="1" t="str">
        <f>IF(U120&lt;&gt;"",TRIM(V120),"")</f>
        <v/>
      </c>
      <c r="AZ120" s="1" t="str">
        <f>IF(AC120&lt;&gt;"",TRIM(AD120),"")</f>
        <v/>
      </c>
      <c r="BB120" s="359" t="str">
        <f>IF(AV120=1,CONCATENATE(AW110,AW112,AW114,AW116,AW118,AW120,AX110,AX112,AX114,AX116,AX118,AX120,AY110,AY112,AY114,AY116,AY118,AY120,AZ110,AZ112,AZ114,AZ116,AZ118,AZ120),IF(AV120&gt;1,"Múltiplas escolhas",""))</f>
        <v/>
      </c>
    </row>
    <row r="121" spans="1:54" ht="7.5" customHeight="1" thickBot="1" x14ac:dyDescent="0.25">
      <c r="A121" s="2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5"/>
    </row>
    <row r="122" spans="1:54" ht="7.5" customHeight="1" thickBot="1" x14ac:dyDescent="0.25">
      <c r="A122" s="6"/>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2"/>
    </row>
    <row r="123" spans="1:54" ht="19.5" customHeight="1" thickBot="1" x14ac:dyDescent="0.25">
      <c r="A123" s="30"/>
      <c r="B123" s="32" t="s">
        <v>84</v>
      </c>
      <c r="C123" s="11"/>
      <c r="D123" s="9" t="s">
        <v>86</v>
      </c>
      <c r="E123" s="11"/>
      <c r="F123" s="11"/>
      <c r="G123" s="11"/>
      <c r="H123" s="11"/>
      <c r="I123" s="11"/>
      <c r="J123" s="11"/>
      <c r="K123" s="11"/>
      <c r="L123" s="11"/>
      <c r="M123" s="11"/>
      <c r="N123" s="11"/>
      <c r="O123" s="11"/>
      <c r="P123" s="11"/>
      <c r="Q123" s="11"/>
      <c r="R123" s="11"/>
      <c r="S123" s="11"/>
      <c r="T123" s="11"/>
      <c r="U123" s="11"/>
      <c r="V123" s="628" t="s">
        <v>656</v>
      </c>
      <c r="W123" s="629"/>
      <c r="X123" s="629"/>
      <c r="Y123" s="629"/>
      <c r="Z123" s="629"/>
      <c r="AA123" s="629"/>
      <c r="AB123" s="629"/>
      <c r="AC123" s="629"/>
      <c r="AD123" s="629"/>
      <c r="AE123" s="629"/>
      <c r="AF123" s="629"/>
      <c r="AG123" s="629"/>
      <c r="AH123" s="629"/>
      <c r="AI123" s="629"/>
      <c r="AJ123" s="629"/>
      <c r="AK123" s="629"/>
      <c r="AL123" s="630"/>
      <c r="AM123" s="12"/>
    </row>
    <row r="124" spans="1:54" ht="7.5" customHeight="1" thickBot="1" x14ac:dyDescent="0.25">
      <c r="A124" s="30"/>
      <c r="B124" s="41"/>
      <c r="C124" s="11"/>
      <c r="D124" s="9"/>
      <c r="E124" s="11"/>
      <c r="F124" s="11"/>
      <c r="G124" s="11"/>
      <c r="H124" s="11"/>
      <c r="I124" s="11"/>
      <c r="J124" s="11"/>
      <c r="K124" s="11"/>
      <c r="L124" s="11"/>
      <c r="M124" s="11"/>
      <c r="N124" s="11"/>
      <c r="O124" s="11"/>
      <c r="P124" s="11"/>
      <c r="Q124" s="11"/>
      <c r="R124" s="11"/>
      <c r="S124" s="11"/>
      <c r="T124" s="11"/>
      <c r="U124" s="11"/>
      <c r="V124" s="631"/>
      <c r="W124" s="632"/>
      <c r="X124" s="632"/>
      <c r="Y124" s="632"/>
      <c r="Z124" s="632"/>
      <c r="AA124" s="632"/>
      <c r="AB124" s="632"/>
      <c r="AC124" s="632"/>
      <c r="AD124" s="632"/>
      <c r="AE124" s="632"/>
      <c r="AF124" s="632"/>
      <c r="AG124" s="632"/>
      <c r="AH124" s="632"/>
      <c r="AI124" s="632"/>
      <c r="AJ124" s="632"/>
      <c r="AK124" s="632"/>
      <c r="AL124" s="633"/>
      <c r="AM124" s="12"/>
    </row>
    <row r="125" spans="1:54" ht="19.5" customHeight="1" x14ac:dyDescent="0.2">
      <c r="A125" s="30"/>
      <c r="B125" s="41"/>
      <c r="C125" s="11"/>
      <c r="D125" s="49"/>
      <c r="E125" s="3"/>
      <c r="F125" s="3"/>
      <c r="G125" s="3"/>
      <c r="H125" s="3"/>
      <c r="I125" s="3"/>
      <c r="J125" s="637" t="s">
        <v>89</v>
      </c>
      <c r="K125" s="637"/>
      <c r="L125" s="637"/>
      <c r="M125" s="637"/>
      <c r="N125" s="637"/>
      <c r="O125" s="637"/>
      <c r="P125" s="637"/>
      <c r="Q125" s="3"/>
      <c r="R125" s="5"/>
      <c r="S125" s="11"/>
      <c r="T125" s="11"/>
      <c r="U125" s="11"/>
      <c r="V125" s="631"/>
      <c r="W125" s="632"/>
      <c r="X125" s="632"/>
      <c r="Y125" s="632"/>
      <c r="Z125" s="632"/>
      <c r="AA125" s="632"/>
      <c r="AB125" s="632"/>
      <c r="AC125" s="632"/>
      <c r="AD125" s="632"/>
      <c r="AE125" s="632"/>
      <c r="AF125" s="632"/>
      <c r="AG125" s="632"/>
      <c r="AH125" s="632"/>
      <c r="AI125" s="632"/>
      <c r="AJ125" s="632"/>
      <c r="AK125" s="632"/>
      <c r="AL125" s="633"/>
      <c r="AM125" s="12"/>
    </row>
    <row r="126" spans="1:54" ht="19.5" customHeight="1" x14ac:dyDescent="0.2">
      <c r="A126" s="30"/>
      <c r="B126" s="41"/>
      <c r="C126" s="11"/>
      <c r="D126" s="621">
        <v>2018</v>
      </c>
      <c r="E126" s="622"/>
      <c r="F126" s="622"/>
      <c r="G126" s="622"/>
      <c r="H126" s="622"/>
      <c r="I126" s="622"/>
      <c r="J126" s="622" t="s">
        <v>90</v>
      </c>
      <c r="K126" s="622"/>
      <c r="L126" s="622"/>
      <c r="M126" s="622"/>
      <c r="N126" s="622"/>
      <c r="O126" s="622"/>
      <c r="P126" s="622"/>
      <c r="Q126" s="11"/>
      <c r="R126" s="12"/>
      <c r="S126" s="11"/>
      <c r="T126" s="11"/>
      <c r="U126" s="11"/>
      <c r="V126" s="631"/>
      <c r="W126" s="632"/>
      <c r="X126" s="632"/>
      <c r="Y126" s="632"/>
      <c r="Z126" s="632"/>
      <c r="AA126" s="632"/>
      <c r="AB126" s="632"/>
      <c r="AC126" s="632"/>
      <c r="AD126" s="632"/>
      <c r="AE126" s="632"/>
      <c r="AF126" s="632"/>
      <c r="AG126" s="632"/>
      <c r="AH126" s="632"/>
      <c r="AI126" s="632"/>
      <c r="AJ126" s="632"/>
      <c r="AK126" s="632"/>
      <c r="AL126" s="633"/>
      <c r="AM126" s="12"/>
    </row>
    <row r="127" spans="1:54" ht="7.5" customHeight="1" x14ac:dyDescent="0.2">
      <c r="A127" s="30"/>
      <c r="B127" s="41"/>
      <c r="C127" s="11"/>
      <c r="D127" s="50"/>
      <c r="E127" s="11"/>
      <c r="F127" s="11"/>
      <c r="G127" s="11"/>
      <c r="H127" s="11"/>
      <c r="I127" s="11"/>
      <c r="J127" s="11"/>
      <c r="K127" s="11"/>
      <c r="L127" s="11"/>
      <c r="M127" s="11"/>
      <c r="N127" s="11"/>
      <c r="O127" s="11"/>
      <c r="P127" s="11"/>
      <c r="Q127" s="11"/>
      <c r="R127" s="12"/>
      <c r="S127" s="11"/>
      <c r="T127" s="11"/>
      <c r="U127" s="11"/>
      <c r="V127" s="631"/>
      <c r="W127" s="632"/>
      <c r="X127" s="632"/>
      <c r="Y127" s="632"/>
      <c r="Z127" s="632"/>
      <c r="AA127" s="632"/>
      <c r="AB127" s="632"/>
      <c r="AC127" s="632"/>
      <c r="AD127" s="632"/>
      <c r="AE127" s="632"/>
      <c r="AF127" s="632"/>
      <c r="AG127" s="632"/>
      <c r="AH127" s="632"/>
      <c r="AI127" s="632"/>
      <c r="AJ127" s="632"/>
      <c r="AK127" s="632"/>
      <c r="AL127" s="633"/>
      <c r="AM127" s="12"/>
    </row>
    <row r="128" spans="1:54" ht="24.95" customHeight="1" thickBot="1" x14ac:dyDescent="0.25">
      <c r="A128" s="30"/>
      <c r="B128" s="11"/>
      <c r="C128" s="11"/>
      <c r="D128" s="623" t="s">
        <v>514</v>
      </c>
      <c r="E128" s="624"/>
      <c r="F128" s="624"/>
      <c r="G128" s="624"/>
      <c r="H128" s="624"/>
      <c r="I128" s="624"/>
      <c r="J128" s="625"/>
      <c r="K128" s="626"/>
      <c r="L128" s="626"/>
      <c r="M128" s="626"/>
      <c r="N128" s="626"/>
      <c r="O128" s="626"/>
      <c r="P128" s="627"/>
      <c r="Q128" s="11"/>
      <c r="R128" s="12"/>
      <c r="S128" s="11"/>
      <c r="T128" s="11"/>
      <c r="U128" s="11"/>
      <c r="V128" s="631"/>
      <c r="W128" s="632"/>
      <c r="X128" s="632"/>
      <c r="Y128" s="632"/>
      <c r="Z128" s="632"/>
      <c r="AA128" s="632"/>
      <c r="AB128" s="632"/>
      <c r="AC128" s="632"/>
      <c r="AD128" s="632"/>
      <c r="AE128" s="632"/>
      <c r="AF128" s="632"/>
      <c r="AG128" s="632"/>
      <c r="AH128" s="632"/>
      <c r="AI128" s="632"/>
      <c r="AJ128" s="632"/>
      <c r="AK128" s="632"/>
      <c r="AL128" s="633"/>
      <c r="AM128" s="12"/>
    </row>
    <row r="129" spans="1:39" ht="7.5" customHeight="1" x14ac:dyDescent="0.2">
      <c r="A129" s="30"/>
      <c r="B129" s="11"/>
      <c r="C129" s="11"/>
      <c r="D129" s="50"/>
      <c r="E129" s="11"/>
      <c r="F129" s="11"/>
      <c r="G129" s="11"/>
      <c r="H129" s="11"/>
      <c r="I129" s="11"/>
      <c r="J129" s="39"/>
      <c r="K129" s="39"/>
      <c r="L129" s="39"/>
      <c r="M129" s="39"/>
      <c r="N129" s="39"/>
      <c r="O129" s="39"/>
      <c r="P129" s="39"/>
      <c r="Q129" s="11"/>
      <c r="R129" s="12"/>
      <c r="S129" s="11"/>
      <c r="T129" s="11"/>
      <c r="U129" s="11"/>
      <c r="V129" s="631"/>
      <c r="W129" s="632"/>
      <c r="X129" s="632"/>
      <c r="Y129" s="632"/>
      <c r="Z129" s="632"/>
      <c r="AA129" s="632"/>
      <c r="AB129" s="632"/>
      <c r="AC129" s="632"/>
      <c r="AD129" s="632"/>
      <c r="AE129" s="632"/>
      <c r="AF129" s="632"/>
      <c r="AG129" s="632"/>
      <c r="AH129" s="632"/>
      <c r="AI129" s="632"/>
      <c r="AJ129" s="632"/>
      <c r="AK129" s="632"/>
      <c r="AL129" s="633"/>
      <c r="AM129" s="12"/>
    </row>
    <row r="130" spans="1:39" ht="24.95" customHeight="1" thickBot="1" x14ac:dyDescent="0.25">
      <c r="A130" s="30"/>
      <c r="B130" s="11"/>
      <c r="C130" s="11"/>
      <c r="D130" s="623" t="s">
        <v>88</v>
      </c>
      <c r="E130" s="624"/>
      <c r="F130" s="624"/>
      <c r="G130" s="624"/>
      <c r="H130" s="624"/>
      <c r="I130" s="624"/>
      <c r="J130" s="625"/>
      <c r="K130" s="626"/>
      <c r="L130" s="626"/>
      <c r="M130" s="626"/>
      <c r="N130" s="626"/>
      <c r="O130" s="626"/>
      <c r="P130" s="627"/>
      <c r="Q130" s="11"/>
      <c r="R130" s="12"/>
      <c r="S130" s="11"/>
      <c r="T130" s="11"/>
      <c r="U130" s="11"/>
      <c r="V130" s="631"/>
      <c r="W130" s="632"/>
      <c r="X130" s="632"/>
      <c r="Y130" s="632"/>
      <c r="Z130" s="632"/>
      <c r="AA130" s="632"/>
      <c r="AB130" s="632"/>
      <c r="AC130" s="632"/>
      <c r="AD130" s="632"/>
      <c r="AE130" s="632"/>
      <c r="AF130" s="632"/>
      <c r="AG130" s="632"/>
      <c r="AH130" s="632"/>
      <c r="AI130" s="632"/>
      <c r="AJ130" s="632"/>
      <c r="AK130" s="632"/>
      <c r="AL130" s="633"/>
      <c r="AM130" s="12"/>
    </row>
    <row r="131" spans="1:39" ht="7.5" customHeight="1" thickBot="1" x14ac:dyDescent="0.25">
      <c r="A131" s="30"/>
      <c r="B131" s="11"/>
      <c r="C131" s="11"/>
      <c r="D131" s="51"/>
      <c r="E131" s="52"/>
      <c r="F131" s="52"/>
      <c r="G131" s="52"/>
      <c r="H131" s="52"/>
      <c r="I131" s="52"/>
      <c r="J131" s="216"/>
      <c r="K131" s="216"/>
      <c r="L131" s="216"/>
      <c r="M131" s="216"/>
      <c r="N131" s="216"/>
      <c r="O131" s="216"/>
      <c r="P131" s="216"/>
      <c r="Q131" s="24"/>
      <c r="R131" s="25"/>
      <c r="S131" s="11"/>
      <c r="T131" s="11"/>
      <c r="U131" s="11"/>
      <c r="V131" s="631"/>
      <c r="W131" s="632"/>
      <c r="X131" s="632"/>
      <c r="Y131" s="632"/>
      <c r="Z131" s="632"/>
      <c r="AA131" s="632"/>
      <c r="AB131" s="632"/>
      <c r="AC131" s="632"/>
      <c r="AD131" s="632"/>
      <c r="AE131" s="632"/>
      <c r="AF131" s="632"/>
      <c r="AG131" s="632"/>
      <c r="AH131" s="632"/>
      <c r="AI131" s="632"/>
      <c r="AJ131" s="632"/>
      <c r="AK131" s="632"/>
      <c r="AL131" s="633"/>
      <c r="AM131" s="12"/>
    </row>
    <row r="132" spans="1:39" ht="7.5" customHeight="1" x14ac:dyDescent="0.2">
      <c r="A132" s="30"/>
      <c r="B132" s="11"/>
      <c r="C132" s="11"/>
      <c r="D132" s="48"/>
      <c r="E132" s="48"/>
      <c r="F132" s="48"/>
      <c r="G132" s="48"/>
      <c r="H132" s="48"/>
      <c r="I132" s="48"/>
      <c r="J132" s="217"/>
      <c r="K132" s="217"/>
      <c r="L132" s="217"/>
      <c r="M132" s="217"/>
      <c r="N132" s="217"/>
      <c r="O132" s="217"/>
      <c r="P132" s="217"/>
      <c r="Q132" s="11"/>
      <c r="R132" s="11"/>
      <c r="S132" s="11"/>
      <c r="T132" s="11"/>
      <c r="U132" s="11"/>
      <c r="V132" s="634"/>
      <c r="W132" s="635"/>
      <c r="X132" s="635"/>
      <c r="Y132" s="635"/>
      <c r="Z132" s="635"/>
      <c r="AA132" s="635"/>
      <c r="AB132" s="635"/>
      <c r="AC132" s="635"/>
      <c r="AD132" s="635"/>
      <c r="AE132" s="635"/>
      <c r="AF132" s="635"/>
      <c r="AG132" s="635"/>
      <c r="AH132" s="635"/>
      <c r="AI132" s="635"/>
      <c r="AJ132" s="635"/>
      <c r="AK132" s="635"/>
      <c r="AL132" s="636"/>
      <c r="AM132" s="12"/>
    </row>
    <row r="133" spans="1:39" ht="19.5" customHeight="1" x14ac:dyDescent="0.25">
      <c r="A133" s="30"/>
      <c r="B133" s="11"/>
      <c r="C133" s="11"/>
      <c r="D133" s="53" t="s">
        <v>91</v>
      </c>
      <c r="E133" s="48"/>
      <c r="F133" s="48"/>
      <c r="G133" s="48"/>
      <c r="H133" s="48"/>
      <c r="I133" s="48"/>
      <c r="J133" s="217"/>
      <c r="K133" s="217"/>
      <c r="L133" s="217"/>
      <c r="M133" s="217"/>
      <c r="N133" s="217"/>
      <c r="O133" s="217"/>
      <c r="P133" s="217"/>
      <c r="Q133" s="11"/>
      <c r="R133" s="11"/>
      <c r="S133" s="11"/>
      <c r="T133" s="11"/>
      <c r="U133" s="11"/>
      <c r="V133" s="218"/>
      <c r="W133" s="218"/>
      <c r="X133" s="218"/>
      <c r="Y133" s="218"/>
      <c r="Z133" s="218"/>
      <c r="AA133" s="218"/>
      <c r="AB133" s="218"/>
      <c r="AC133" s="218"/>
      <c r="AD133" s="218"/>
      <c r="AE133" s="218"/>
      <c r="AF133" s="218"/>
      <c r="AG133" s="218"/>
      <c r="AH133" s="218"/>
      <c r="AI133" s="218"/>
      <c r="AJ133" s="218"/>
      <c r="AK133" s="218"/>
      <c r="AL133" s="218"/>
      <c r="AM133" s="12"/>
    </row>
    <row r="134" spans="1:39" ht="7.5" customHeight="1" thickBot="1" x14ac:dyDescent="0.25">
      <c r="A134" s="23"/>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5"/>
    </row>
    <row r="135" spans="1:39" ht="7.5" customHeight="1" thickBot="1" x14ac:dyDescent="0.25">
      <c r="A135" s="6"/>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2"/>
    </row>
    <row r="136" spans="1:39" ht="19.5" customHeight="1" thickBot="1" x14ac:dyDescent="0.3">
      <c r="A136" s="30"/>
      <c r="B136" s="32" t="s">
        <v>85</v>
      </c>
      <c r="C136" s="11"/>
      <c r="D136" s="9" t="s">
        <v>559</v>
      </c>
      <c r="E136" s="11"/>
      <c r="F136" s="11"/>
      <c r="G136" s="11"/>
      <c r="H136" s="11"/>
      <c r="I136" s="11"/>
      <c r="J136" s="11"/>
      <c r="K136" s="11"/>
      <c r="L136" s="11"/>
      <c r="M136" s="11"/>
      <c r="N136" s="11"/>
      <c r="O136" s="11"/>
      <c r="P136" s="11"/>
      <c r="Q136" s="11"/>
      <c r="R136" s="11"/>
      <c r="S136" s="11"/>
      <c r="T136" s="38" t="s">
        <v>96</v>
      </c>
      <c r="U136" s="38"/>
      <c r="V136" s="213"/>
      <c r="W136" s="38"/>
      <c r="X136" s="38"/>
      <c r="Y136" s="213"/>
      <c r="Z136" s="38"/>
      <c r="AA136" s="213"/>
      <c r="AB136" s="213"/>
      <c r="AC136" s="213"/>
      <c r="AD136" s="213"/>
      <c r="AE136" s="213"/>
      <c r="AF136" s="213"/>
      <c r="AG136" s="213"/>
      <c r="AH136" s="213"/>
      <c r="AI136" s="213"/>
      <c r="AJ136" s="213"/>
      <c r="AK136" s="213"/>
      <c r="AL136" s="213"/>
      <c r="AM136" s="12"/>
    </row>
    <row r="137" spans="1:39" ht="7.5" customHeight="1" x14ac:dyDescent="0.25">
      <c r="A137" s="30"/>
      <c r="B137" s="41"/>
      <c r="C137" s="11"/>
      <c r="D137" s="9"/>
      <c r="E137" s="11"/>
      <c r="F137" s="11"/>
      <c r="G137" s="11"/>
      <c r="H137" s="11"/>
      <c r="I137" s="11"/>
      <c r="J137" s="11"/>
      <c r="K137" s="11"/>
      <c r="L137" s="11"/>
      <c r="M137" s="11"/>
      <c r="N137" s="11"/>
      <c r="O137" s="11"/>
      <c r="P137" s="11"/>
      <c r="Q137" s="11"/>
      <c r="R137" s="11"/>
      <c r="S137" s="11"/>
      <c r="T137" s="11"/>
      <c r="U137" s="11"/>
      <c r="V137" s="213"/>
      <c r="W137" s="213"/>
      <c r="X137" s="213"/>
      <c r="Y137" s="213"/>
      <c r="Z137" s="213"/>
      <c r="AA137" s="213"/>
      <c r="AB137" s="213"/>
      <c r="AC137" s="213"/>
      <c r="AD137" s="213"/>
      <c r="AE137" s="213"/>
      <c r="AF137" s="213"/>
      <c r="AG137" s="213"/>
      <c r="AH137" s="213"/>
      <c r="AI137" s="213"/>
      <c r="AJ137" s="213"/>
      <c r="AK137" s="213"/>
      <c r="AL137" s="213"/>
      <c r="AM137" s="12"/>
    </row>
    <row r="138" spans="1:39" ht="19.5" customHeight="1" x14ac:dyDescent="0.25">
      <c r="A138" s="30"/>
      <c r="B138" s="41"/>
      <c r="C138" s="11"/>
      <c r="D138" s="57"/>
      <c r="E138" s="744" t="s">
        <v>93</v>
      </c>
      <c r="F138" s="744"/>
      <c r="G138" s="744"/>
      <c r="H138" s="745"/>
      <c r="I138" s="753" t="s">
        <v>590</v>
      </c>
      <c r="J138" s="754"/>
      <c r="K138" s="754"/>
      <c r="L138" s="754"/>
      <c r="M138" s="754"/>
      <c r="N138" s="754"/>
      <c r="O138" s="754"/>
      <c r="P138" s="754"/>
      <c r="Q138" s="754"/>
      <c r="R138" s="754"/>
      <c r="S138" s="754"/>
      <c r="T138" s="754"/>
      <c r="U138" s="754"/>
      <c r="V138" s="754"/>
      <c r="W138" s="754"/>
      <c r="X138" s="754"/>
      <c r="Y138" s="754"/>
      <c r="Z138" s="754"/>
      <c r="AA138" s="754"/>
      <c r="AB138" s="754"/>
      <c r="AC138" s="755"/>
      <c r="AD138" s="213"/>
      <c r="AE138" s="213"/>
      <c r="AF138" s="213"/>
      <c r="AG138" s="213"/>
      <c r="AH138" s="213"/>
      <c r="AI138" s="213"/>
      <c r="AJ138" s="213"/>
      <c r="AK138" s="213"/>
      <c r="AL138" s="213"/>
      <c r="AM138" s="12"/>
    </row>
    <row r="139" spans="1:39" ht="19.5" customHeight="1" x14ac:dyDescent="0.25">
      <c r="A139" s="30"/>
      <c r="B139" s="41"/>
      <c r="C139" s="11"/>
      <c r="D139" s="58"/>
      <c r="E139" s="54"/>
      <c r="F139" s="47"/>
      <c r="G139" s="47"/>
      <c r="H139" s="59"/>
      <c r="I139" s="756"/>
      <c r="J139" s="757"/>
      <c r="K139" s="757"/>
      <c r="L139" s="757"/>
      <c r="M139" s="757"/>
      <c r="N139" s="757"/>
      <c r="O139" s="757"/>
      <c r="P139" s="757"/>
      <c r="Q139" s="757"/>
      <c r="R139" s="757"/>
      <c r="S139" s="757"/>
      <c r="T139" s="757"/>
      <c r="U139" s="757"/>
      <c r="V139" s="757"/>
      <c r="W139" s="757"/>
      <c r="X139" s="757"/>
      <c r="Y139" s="757"/>
      <c r="Z139" s="757"/>
      <c r="AA139" s="757"/>
      <c r="AB139" s="757"/>
      <c r="AC139" s="758"/>
      <c r="AD139" s="213"/>
      <c r="AE139" s="762" t="str">
        <f>IF(AND('MM-2019'!T145&lt;&gt;0,'2- DRE'!C14&lt;&gt;0),IF(ROUND('2- DRE'!C14,0)-ROUND('MM-2019'!T145,0)&lt;&gt;0,"Receita Líquida (DRE) diferente da Receita Líquida (Questionário)",""),"")</f>
        <v/>
      </c>
      <c r="AF139" s="762"/>
      <c r="AG139" s="762"/>
      <c r="AH139" s="762"/>
      <c r="AI139" s="762"/>
      <c r="AJ139" s="762"/>
      <c r="AK139" s="762"/>
      <c r="AL139" s="762"/>
      <c r="AM139" s="12"/>
    </row>
    <row r="140" spans="1:39" ht="19.5" customHeight="1" x14ac:dyDescent="0.25">
      <c r="A140" s="30"/>
      <c r="B140" s="41"/>
      <c r="C140" s="11"/>
      <c r="D140" s="746" t="s">
        <v>92</v>
      </c>
      <c r="E140" s="622"/>
      <c r="F140" s="55"/>
      <c r="G140" s="56"/>
      <c r="H140" s="60"/>
      <c r="I140" s="747" t="s">
        <v>558</v>
      </c>
      <c r="J140" s="748"/>
      <c r="K140" s="748"/>
      <c r="L140" s="748"/>
      <c r="M140" s="748"/>
      <c r="N140" s="748"/>
      <c r="O140" s="748"/>
      <c r="P140" s="748"/>
      <c r="Q140" s="748"/>
      <c r="R140" s="748"/>
      <c r="S140" s="748"/>
      <c r="T140" s="748"/>
      <c r="U140" s="748"/>
      <c r="V140" s="748"/>
      <c r="W140" s="748"/>
      <c r="X140" s="749"/>
      <c r="Y140" s="553" t="s">
        <v>572</v>
      </c>
      <c r="Z140" s="554"/>
      <c r="AA140" s="554"/>
      <c r="AB140" s="554"/>
      <c r="AC140" s="555"/>
      <c r="AD140" s="213"/>
      <c r="AE140" s="762"/>
      <c r="AF140" s="762"/>
      <c r="AG140" s="762"/>
      <c r="AH140" s="762"/>
      <c r="AI140" s="762"/>
      <c r="AJ140" s="762"/>
      <c r="AK140" s="762"/>
      <c r="AL140" s="762"/>
      <c r="AM140" s="12"/>
    </row>
    <row r="141" spans="1:39" ht="19.5" customHeight="1" x14ac:dyDescent="0.25">
      <c r="A141" s="30"/>
      <c r="B141" s="11"/>
      <c r="C141" s="11"/>
      <c r="D141" s="61"/>
      <c r="E141" s="62"/>
      <c r="F141" s="62"/>
      <c r="G141" s="63"/>
      <c r="H141" s="64"/>
      <c r="I141" s="750"/>
      <c r="J141" s="751"/>
      <c r="K141" s="751"/>
      <c r="L141" s="751"/>
      <c r="M141" s="751"/>
      <c r="N141" s="751"/>
      <c r="O141" s="751"/>
      <c r="P141" s="751"/>
      <c r="Q141" s="751"/>
      <c r="R141" s="751"/>
      <c r="S141" s="751"/>
      <c r="T141" s="751"/>
      <c r="U141" s="751"/>
      <c r="V141" s="751"/>
      <c r="W141" s="751"/>
      <c r="X141" s="752"/>
      <c r="Y141" s="556"/>
      <c r="Z141" s="557"/>
      <c r="AA141" s="557"/>
      <c r="AB141" s="557"/>
      <c r="AC141" s="558"/>
      <c r="AD141" s="213"/>
      <c r="AE141" s="762"/>
      <c r="AF141" s="762"/>
      <c r="AG141" s="762"/>
      <c r="AH141" s="762"/>
      <c r="AI141" s="762"/>
      <c r="AJ141" s="762"/>
      <c r="AK141" s="762"/>
      <c r="AL141" s="762"/>
      <c r="AM141" s="12"/>
    </row>
    <row r="142" spans="1:39" ht="19.5" customHeight="1" x14ac:dyDescent="0.25">
      <c r="A142" s="30"/>
      <c r="B142" s="11"/>
      <c r="C142" s="11"/>
      <c r="D142" s="731" t="s">
        <v>657</v>
      </c>
      <c r="E142" s="732"/>
      <c r="F142" s="732"/>
      <c r="G142" s="732"/>
      <c r="H142" s="733"/>
      <c r="I142" s="566" t="s">
        <v>571</v>
      </c>
      <c r="J142" s="567"/>
      <c r="K142" s="567"/>
      <c r="L142" s="567"/>
      <c r="M142" s="567"/>
      <c r="N142" s="567"/>
      <c r="O142" s="567"/>
      <c r="P142" s="567"/>
      <c r="Q142" s="567"/>
      <c r="R142" s="567"/>
      <c r="S142" s="567"/>
      <c r="T142" s="567"/>
      <c r="U142" s="567"/>
      <c r="V142" s="567"/>
      <c r="W142" s="567"/>
      <c r="X142" s="568"/>
      <c r="Y142" s="556"/>
      <c r="Z142" s="557"/>
      <c r="AA142" s="557"/>
      <c r="AB142" s="557"/>
      <c r="AC142" s="558"/>
      <c r="AD142" s="213"/>
      <c r="AE142" s="762"/>
      <c r="AF142" s="762"/>
      <c r="AG142" s="762"/>
      <c r="AH142" s="762"/>
      <c r="AI142" s="762"/>
      <c r="AJ142" s="762"/>
      <c r="AK142" s="762"/>
      <c r="AL142" s="762"/>
      <c r="AM142" s="12"/>
    </row>
    <row r="143" spans="1:39" ht="19.5" customHeight="1" x14ac:dyDescent="0.25">
      <c r="A143" s="30"/>
      <c r="B143" s="11"/>
      <c r="C143" s="11"/>
      <c r="D143" s="522"/>
      <c r="E143" s="523"/>
      <c r="F143" s="523"/>
      <c r="G143" s="523"/>
      <c r="H143" s="734"/>
      <c r="I143" s="551" t="s">
        <v>94</v>
      </c>
      <c r="J143" s="551"/>
      <c r="K143" s="551"/>
      <c r="L143" s="551"/>
      <c r="M143" s="551"/>
      <c r="N143" s="551" t="s">
        <v>651</v>
      </c>
      <c r="O143" s="551"/>
      <c r="P143" s="551"/>
      <c r="Q143" s="551"/>
      <c r="R143" s="551"/>
      <c r="S143" s="551"/>
      <c r="T143" s="551" t="s">
        <v>95</v>
      </c>
      <c r="U143" s="551"/>
      <c r="V143" s="551"/>
      <c r="W143" s="551"/>
      <c r="X143" s="551"/>
      <c r="Y143" s="556"/>
      <c r="Z143" s="557"/>
      <c r="AA143" s="557"/>
      <c r="AB143" s="557"/>
      <c r="AC143" s="558"/>
      <c r="AD143" s="213"/>
      <c r="AE143" s="762"/>
      <c r="AF143" s="762"/>
      <c r="AG143" s="762"/>
      <c r="AH143" s="762"/>
      <c r="AI143" s="762"/>
      <c r="AJ143" s="762"/>
      <c r="AK143" s="762"/>
      <c r="AL143" s="762"/>
      <c r="AM143" s="12"/>
    </row>
    <row r="144" spans="1:39" ht="29.25" customHeight="1" x14ac:dyDescent="0.25">
      <c r="A144" s="30"/>
      <c r="B144" s="11"/>
      <c r="C144" s="11"/>
      <c r="D144" s="522"/>
      <c r="E144" s="523"/>
      <c r="F144" s="523"/>
      <c r="G144" s="523"/>
      <c r="H144" s="734"/>
      <c r="I144" s="552"/>
      <c r="J144" s="552"/>
      <c r="K144" s="552"/>
      <c r="L144" s="552"/>
      <c r="M144" s="552"/>
      <c r="N144" s="552"/>
      <c r="O144" s="552"/>
      <c r="P144" s="552"/>
      <c r="Q144" s="552"/>
      <c r="R144" s="552"/>
      <c r="S144" s="552"/>
      <c r="T144" s="552"/>
      <c r="U144" s="552"/>
      <c r="V144" s="552"/>
      <c r="W144" s="552"/>
      <c r="X144" s="552"/>
      <c r="Y144" s="559"/>
      <c r="Z144" s="560"/>
      <c r="AA144" s="560"/>
      <c r="AB144" s="560"/>
      <c r="AC144" s="561"/>
      <c r="AD144" s="213"/>
      <c r="AE144" s="762"/>
      <c r="AF144" s="762"/>
      <c r="AG144" s="762"/>
      <c r="AH144" s="762"/>
      <c r="AI144" s="762"/>
      <c r="AJ144" s="762"/>
      <c r="AK144" s="762"/>
      <c r="AL144" s="762"/>
      <c r="AM144" s="12"/>
    </row>
    <row r="145" spans="1:39" ht="19.5" customHeight="1" x14ac:dyDescent="0.25">
      <c r="A145" s="30"/>
      <c r="B145" s="11"/>
      <c r="C145" s="11"/>
      <c r="D145" s="522"/>
      <c r="E145" s="523"/>
      <c r="F145" s="523"/>
      <c r="G145" s="523"/>
      <c r="H145" s="734"/>
      <c r="I145" s="495"/>
      <c r="J145" s="496"/>
      <c r="K145" s="496"/>
      <c r="L145" s="496"/>
      <c r="M145" s="497"/>
      <c r="N145" s="738"/>
      <c r="O145" s="739"/>
      <c r="P145" s="739"/>
      <c r="Q145" s="739"/>
      <c r="R145" s="739"/>
      <c r="S145" s="740"/>
      <c r="T145" s="562">
        <f>+N145+I145</f>
        <v>0</v>
      </c>
      <c r="U145" s="562"/>
      <c r="V145" s="562"/>
      <c r="W145" s="562"/>
      <c r="X145" s="563"/>
      <c r="Y145" s="495"/>
      <c r="Z145" s="496"/>
      <c r="AA145" s="496"/>
      <c r="AB145" s="496"/>
      <c r="AC145" s="497"/>
      <c r="AD145" s="213"/>
      <c r="AE145" s="213"/>
      <c r="AF145" s="213"/>
      <c r="AG145" s="213"/>
      <c r="AH145" s="213"/>
      <c r="AI145" s="213"/>
      <c r="AJ145" s="213"/>
      <c r="AK145" s="213"/>
      <c r="AL145" s="213"/>
      <c r="AM145" s="12"/>
    </row>
    <row r="146" spans="1:39" ht="19.5" customHeight="1" x14ac:dyDescent="0.25">
      <c r="A146" s="30"/>
      <c r="B146" s="11"/>
      <c r="C146" s="11"/>
      <c r="D146" s="735"/>
      <c r="E146" s="736"/>
      <c r="F146" s="736"/>
      <c r="G146" s="736"/>
      <c r="H146" s="737"/>
      <c r="I146" s="498"/>
      <c r="J146" s="499"/>
      <c r="K146" s="499"/>
      <c r="L146" s="499"/>
      <c r="M146" s="500"/>
      <c r="N146" s="741"/>
      <c r="O146" s="742"/>
      <c r="P146" s="742"/>
      <c r="Q146" s="742"/>
      <c r="R146" s="742"/>
      <c r="S146" s="743"/>
      <c r="T146" s="564"/>
      <c r="U146" s="564"/>
      <c r="V146" s="564"/>
      <c r="W146" s="564"/>
      <c r="X146" s="565"/>
      <c r="Y146" s="498"/>
      <c r="Z146" s="499"/>
      <c r="AA146" s="499"/>
      <c r="AB146" s="499"/>
      <c r="AC146" s="500"/>
      <c r="AD146" s="213"/>
      <c r="AE146" s="213"/>
      <c r="AF146" s="213"/>
      <c r="AG146" s="213"/>
      <c r="AH146" s="213"/>
      <c r="AI146" s="213"/>
      <c r="AJ146" s="213"/>
      <c r="AK146" s="213"/>
      <c r="AL146" s="213"/>
      <c r="AM146" s="12"/>
    </row>
    <row r="147" spans="1:39" ht="5.0999999999999996" customHeight="1" x14ac:dyDescent="0.25">
      <c r="A147" s="30"/>
      <c r="B147" s="11"/>
      <c r="C147" s="11"/>
      <c r="D147" s="53"/>
      <c r="E147" s="48"/>
      <c r="F147" s="48"/>
      <c r="G147" s="48"/>
      <c r="H147" s="48"/>
      <c r="I147" s="48"/>
      <c r="J147" s="217"/>
      <c r="K147" s="217"/>
      <c r="L147" s="217"/>
      <c r="M147" s="217"/>
      <c r="N147" s="217"/>
      <c r="O147" s="217"/>
      <c r="P147" s="217"/>
      <c r="Q147" s="11"/>
      <c r="R147" s="11"/>
      <c r="S147" s="11"/>
      <c r="T147" s="11"/>
      <c r="U147" s="11"/>
      <c r="V147" s="218"/>
      <c r="W147" s="218"/>
      <c r="X147" s="218"/>
      <c r="Y147" s="218"/>
      <c r="Z147" s="218"/>
      <c r="AA147" s="218"/>
      <c r="AB147" s="218"/>
      <c r="AC147" s="218"/>
      <c r="AD147" s="218"/>
      <c r="AE147" s="218"/>
      <c r="AF147" s="218"/>
      <c r="AG147" s="218"/>
      <c r="AH147" s="218"/>
      <c r="AI147" s="218"/>
      <c r="AJ147" s="218"/>
      <c r="AK147" s="218"/>
      <c r="AL147" s="218"/>
      <c r="AM147" s="12"/>
    </row>
    <row r="148" spans="1:39" ht="5.0999999999999996" customHeight="1" x14ac:dyDescent="0.25">
      <c r="A148" s="30"/>
      <c r="B148" s="11"/>
      <c r="C148" s="11"/>
      <c r="D148" s="494"/>
      <c r="E148" s="494"/>
      <c r="F148" s="494"/>
      <c r="G148" s="494"/>
      <c r="H148" s="494"/>
      <c r="I148" s="494"/>
      <c r="J148" s="494"/>
      <c r="K148" s="494"/>
      <c r="L148" s="494"/>
      <c r="M148" s="494"/>
      <c r="N148" s="494"/>
      <c r="O148" s="494"/>
      <c r="P148" s="494"/>
      <c r="Q148" s="494"/>
      <c r="R148" s="494"/>
      <c r="S148" s="11"/>
      <c r="T148" s="11"/>
      <c r="U148" s="11"/>
      <c r="V148" s="218"/>
      <c r="W148" s="218"/>
      <c r="X148" s="218"/>
      <c r="Y148" s="218"/>
      <c r="Z148" s="218"/>
      <c r="AA148" s="218"/>
      <c r="AB148" s="218"/>
      <c r="AC148" s="218"/>
      <c r="AD148" s="218"/>
      <c r="AE148" s="218"/>
      <c r="AF148" s="218"/>
      <c r="AG148" s="218"/>
      <c r="AH148" s="218"/>
      <c r="AI148" s="218"/>
      <c r="AJ148" s="218"/>
      <c r="AK148" s="218"/>
      <c r="AL148" s="218"/>
      <c r="AM148" s="12"/>
    </row>
    <row r="149" spans="1:39" ht="19.5" customHeight="1" x14ac:dyDescent="0.25">
      <c r="A149" s="30"/>
      <c r="B149" s="11"/>
      <c r="C149" s="11"/>
      <c r="D149" s="569" t="s">
        <v>573</v>
      </c>
      <c r="E149" s="570"/>
      <c r="F149" s="570"/>
      <c r="G149" s="570"/>
      <c r="H149" s="570"/>
      <c r="I149" s="570"/>
      <c r="J149" s="570"/>
      <c r="K149" s="570"/>
      <c r="L149" s="570"/>
      <c r="M149" s="570"/>
      <c r="N149" s="570"/>
      <c r="O149" s="570"/>
      <c r="P149" s="570"/>
      <c r="Q149" s="570"/>
      <c r="R149" s="570"/>
      <c r="S149" s="570"/>
      <c r="T149" s="570"/>
      <c r="U149" s="570"/>
      <c r="V149" s="570"/>
      <c r="W149" s="570"/>
      <c r="X149" s="570"/>
      <c r="Y149" s="570"/>
      <c r="Z149" s="570"/>
      <c r="AA149" s="570"/>
      <c r="AB149" s="570"/>
      <c r="AC149" s="571"/>
      <c r="AD149" s="218"/>
      <c r="AE149" s="468" t="s">
        <v>631</v>
      </c>
      <c r="AF149" s="469"/>
      <c r="AG149" s="469"/>
      <c r="AH149" s="469"/>
      <c r="AI149" s="469"/>
      <c r="AJ149" s="469"/>
      <c r="AK149" s="469"/>
      <c r="AL149" s="470"/>
      <c r="AM149" s="12"/>
    </row>
    <row r="150" spans="1:39" ht="9.9499999999999993" customHeight="1" x14ac:dyDescent="0.25">
      <c r="A150" s="30"/>
      <c r="B150" s="11"/>
      <c r="C150" s="11"/>
      <c r="D150" s="299"/>
      <c r="E150" s="299"/>
      <c r="F150" s="299"/>
      <c r="G150" s="299"/>
      <c r="H150" s="299"/>
      <c r="I150" s="299"/>
      <c r="J150" s="299"/>
      <c r="K150" s="299"/>
      <c r="L150" s="299"/>
      <c r="M150" s="299"/>
      <c r="N150" s="299"/>
      <c r="O150" s="299"/>
      <c r="P150" s="299"/>
      <c r="Q150" s="299"/>
      <c r="R150" s="299"/>
      <c r="S150" s="11"/>
      <c r="T150" s="11"/>
      <c r="U150" s="11"/>
      <c r="V150" s="218"/>
      <c r="W150" s="218"/>
      <c r="X150" s="218"/>
      <c r="Y150" s="218"/>
      <c r="Z150" s="218"/>
      <c r="AA150" s="218"/>
      <c r="AB150" s="218"/>
      <c r="AC150" s="218"/>
      <c r="AD150" s="218"/>
      <c r="AE150" s="471"/>
      <c r="AF150" s="472"/>
      <c r="AG150" s="472"/>
      <c r="AH150" s="472"/>
      <c r="AI150" s="472"/>
      <c r="AJ150" s="472"/>
      <c r="AK150" s="472"/>
      <c r="AL150" s="473"/>
      <c r="AM150" s="12"/>
    </row>
    <row r="151" spans="1:39" ht="19.5" customHeight="1" x14ac:dyDescent="0.25">
      <c r="A151" s="30"/>
      <c r="B151" s="11"/>
      <c r="C151" s="11"/>
      <c r="D151" s="487" t="s">
        <v>560</v>
      </c>
      <c r="E151" s="488"/>
      <c r="F151" s="488"/>
      <c r="G151" s="488"/>
      <c r="H151" s="488"/>
      <c r="I151" s="488"/>
      <c r="J151" s="488"/>
      <c r="K151" s="488"/>
      <c r="L151" s="488"/>
      <c r="M151" s="488"/>
      <c r="N151" s="488"/>
      <c r="O151" s="488"/>
      <c r="P151" s="488"/>
      <c r="Q151" s="488"/>
      <c r="R151" s="488"/>
      <c r="S151" s="489"/>
      <c r="T151" s="489"/>
      <c r="U151" s="489"/>
      <c r="V151" s="489"/>
      <c r="W151" s="489"/>
      <c r="X151" s="489"/>
      <c r="Y151" s="489"/>
      <c r="Z151" s="489"/>
      <c r="AA151" s="489"/>
      <c r="AB151" s="489"/>
      <c r="AC151" s="490"/>
      <c r="AD151" s="218"/>
      <c r="AE151" s="471"/>
      <c r="AF151" s="472"/>
      <c r="AG151" s="472"/>
      <c r="AH151" s="472"/>
      <c r="AI151" s="472"/>
      <c r="AJ151" s="472"/>
      <c r="AK151" s="472"/>
      <c r="AL151" s="473"/>
      <c r="AM151" s="12"/>
    </row>
    <row r="152" spans="1:39" ht="19.5" customHeight="1" x14ac:dyDescent="0.25">
      <c r="A152" s="30"/>
      <c r="B152" s="11"/>
      <c r="C152" s="11"/>
      <c r="D152" s="491"/>
      <c r="E152" s="492"/>
      <c r="F152" s="492"/>
      <c r="G152" s="492"/>
      <c r="H152" s="492"/>
      <c r="I152" s="492"/>
      <c r="J152" s="492"/>
      <c r="K152" s="492"/>
      <c r="L152" s="492"/>
      <c r="M152" s="492"/>
      <c r="N152" s="492"/>
      <c r="O152" s="492"/>
      <c r="P152" s="492"/>
      <c r="Q152" s="492"/>
      <c r="R152" s="492"/>
      <c r="S152" s="492"/>
      <c r="T152" s="492"/>
      <c r="U152" s="492"/>
      <c r="V152" s="492"/>
      <c r="W152" s="492"/>
      <c r="X152" s="492"/>
      <c r="Y152" s="492"/>
      <c r="Z152" s="492"/>
      <c r="AA152" s="492"/>
      <c r="AB152" s="492"/>
      <c r="AC152" s="493"/>
      <c r="AD152" s="218"/>
      <c r="AE152" s="474"/>
      <c r="AF152" s="475"/>
      <c r="AG152" s="475"/>
      <c r="AH152" s="475"/>
      <c r="AI152" s="475"/>
      <c r="AJ152" s="475"/>
      <c r="AK152" s="475"/>
      <c r="AL152" s="476"/>
      <c r="AM152" s="12"/>
    </row>
    <row r="153" spans="1:39" ht="5.0999999999999996" customHeight="1" x14ac:dyDescent="0.25">
      <c r="A153" s="30"/>
      <c r="B153" s="11"/>
      <c r="C153" s="11"/>
      <c r="D153" s="494"/>
      <c r="E153" s="494"/>
      <c r="F153" s="494"/>
      <c r="G153" s="494"/>
      <c r="H153" s="494"/>
      <c r="I153" s="494"/>
      <c r="J153" s="494"/>
      <c r="K153" s="494"/>
      <c r="L153" s="494"/>
      <c r="M153" s="494"/>
      <c r="N153" s="494"/>
      <c r="O153" s="494"/>
      <c r="P153" s="494"/>
      <c r="Q153" s="494"/>
      <c r="R153" s="494"/>
      <c r="S153" s="11"/>
      <c r="T153" s="11"/>
      <c r="U153" s="11"/>
      <c r="V153" s="218"/>
      <c r="W153" s="218"/>
      <c r="X153" s="218"/>
      <c r="Y153" s="218"/>
      <c r="Z153" s="218"/>
      <c r="AA153" s="218"/>
      <c r="AB153" s="218"/>
      <c r="AC153" s="218"/>
      <c r="AD153" s="218"/>
      <c r="AE153" s="218"/>
      <c r="AF153" s="218"/>
      <c r="AG153" s="218"/>
      <c r="AH153" s="218"/>
      <c r="AI153" s="218"/>
      <c r="AJ153" s="218"/>
      <c r="AK153" s="218"/>
      <c r="AL153" s="218"/>
      <c r="AM153" s="12"/>
    </row>
    <row r="154" spans="1:39" ht="5.0999999999999996" customHeight="1" thickBot="1" x14ac:dyDescent="0.25">
      <c r="A154" s="23"/>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5"/>
    </row>
    <row r="155" spans="1:39" ht="7.5" customHeight="1" thickBot="1" x14ac:dyDescent="0.25">
      <c r="A155" s="6"/>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2"/>
    </row>
    <row r="156" spans="1:39" ht="19.5" customHeight="1" thickBot="1" x14ac:dyDescent="0.3">
      <c r="A156" s="30"/>
      <c r="B156" s="32" t="s">
        <v>7</v>
      </c>
      <c r="C156" s="11"/>
      <c r="D156" s="9" t="s">
        <v>536</v>
      </c>
      <c r="E156" s="11"/>
      <c r="F156" s="11"/>
      <c r="G156" s="11"/>
      <c r="H156" s="11"/>
      <c r="I156" s="11"/>
      <c r="J156" s="11"/>
      <c r="K156" s="11"/>
      <c r="L156" s="11"/>
      <c r="M156" s="11"/>
      <c r="N156" s="11"/>
      <c r="O156" s="11"/>
      <c r="P156" s="11"/>
      <c r="Q156" s="11"/>
      <c r="R156" s="11"/>
      <c r="S156" s="11"/>
      <c r="T156" s="11"/>
      <c r="U156" s="11"/>
      <c r="V156" s="213"/>
      <c r="W156" s="220"/>
      <c r="X156" s="220"/>
      <c r="Y156" s="213"/>
      <c r="Z156" s="220"/>
      <c r="AA156" s="213"/>
      <c r="AB156" s="213"/>
      <c r="AC156" s="213"/>
      <c r="AD156" s="213"/>
      <c r="AE156" s="213"/>
      <c r="AF156" s="213"/>
      <c r="AG156" s="213"/>
      <c r="AH156" s="213"/>
      <c r="AI156" s="213"/>
      <c r="AJ156" s="213"/>
      <c r="AK156" s="213"/>
      <c r="AL156" s="213"/>
      <c r="AM156" s="12"/>
    </row>
    <row r="157" spans="1:39" ht="7.5" customHeight="1" x14ac:dyDescent="0.25">
      <c r="A157" s="30"/>
      <c r="B157" s="41"/>
      <c r="C157" s="11"/>
      <c r="D157" s="9"/>
      <c r="E157" s="11"/>
      <c r="F157" s="11"/>
      <c r="G157" s="11"/>
      <c r="H157" s="11"/>
      <c r="I157" s="11"/>
      <c r="J157" s="11"/>
      <c r="K157" s="11"/>
      <c r="L157" s="11"/>
      <c r="M157" s="11"/>
      <c r="N157" s="11"/>
      <c r="O157" s="11"/>
      <c r="P157" s="11"/>
      <c r="Q157" s="11"/>
      <c r="R157" s="11"/>
      <c r="S157" s="11"/>
      <c r="T157" s="11"/>
      <c r="U157" s="11"/>
      <c r="V157" s="213"/>
      <c r="W157" s="220"/>
      <c r="X157" s="220"/>
      <c r="Y157" s="213"/>
      <c r="Z157" s="220"/>
      <c r="AA157" s="213"/>
      <c r="AB157" s="213"/>
      <c r="AC157" s="213"/>
      <c r="AD157" s="213"/>
      <c r="AE157" s="213"/>
      <c r="AF157" s="213"/>
      <c r="AG157" s="213"/>
      <c r="AH157" s="213"/>
      <c r="AI157" s="213"/>
      <c r="AJ157" s="213"/>
      <c r="AK157" s="213"/>
      <c r="AL157" s="213"/>
      <c r="AM157" s="12"/>
    </row>
    <row r="158" spans="1:39" ht="19.5" customHeight="1" thickBot="1" x14ac:dyDescent="0.3">
      <c r="A158" s="30"/>
      <c r="B158" s="41"/>
      <c r="C158" s="11"/>
      <c r="D158" s="76" t="s">
        <v>8</v>
      </c>
      <c r="E158" s="11"/>
      <c r="F158" s="11"/>
      <c r="G158" s="11"/>
      <c r="H158" s="11"/>
      <c r="I158" s="11"/>
      <c r="J158" s="11"/>
      <c r="K158" s="11"/>
      <c r="L158" s="11"/>
      <c r="M158" s="11"/>
      <c r="N158" s="11"/>
      <c r="O158" s="11"/>
      <c r="P158" s="11"/>
      <c r="Q158" s="11"/>
      <c r="R158" s="11"/>
      <c r="S158" s="11"/>
      <c r="T158" s="11"/>
      <c r="U158" s="11"/>
      <c r="V158" s="213"/>
      <c r="W158" s="220"/>
      <c r="X158" s="220"/>
      <c r="Y158" s="213"/>
      <c r="Z158" s="220"/>
      <c r="AA158" s="213"/>
      <c r="AB158" s="213"/>
      <c r="AC158" s="213"/>
      <c r="AD158" s="213"/>
      <c r="AE158" s="213"/>
      <c r="AF158" s="213"/>
      <c r="AG158" s="213"/>
      <c r="AH158" s="213"/>
      <c r="AI158" s="213"/>
      <c r="AJ158" s="213"/>
      <c r="AK158" s="213"/>
      <c r="AL158" s="213"/>
      <c r="AM158" s="12"/>
    </row>
    <row r="159" spans="1:39" ht="19.5" customHeight="1" thickBot="1" x14ac:dyDescent="0.3">
      <c r="A159" s="30"/>
      <c r="B159" s="41"/>
      <c r="C159" s="11"/>
      <c r="D159" s="77" t="s">
        <v>9</v>
      </c>
      <c r="E159" s="11"/>
      <c r="F159" s="11"/>
      <c r="G159" s="11"/>
      <c r="H159" s="255"/>
      <c r="I159" s="11"/>
      <c r="J159" s="11"/>
      <c r="K159" s="11"/>
      <c r="L159" s="11"/>
      <c r="M159" s="11"/>
      <c r="N159" s="11"/>
      <c r="O159" s="11"/>
      <c r="P159" s="11"/>
      <c r="Q159" s="11"/>
      <c r="R159" s="11"/>
      <c r="S159" s="11"/>
      <c r="T159" s="11"/>
      <c r="U159" s="11"/>
      <c r="V159" s="213"/>
      <c r="W159" s="220"/>
      <c r="X159" s="220"/>
      <c r="Y159" s="213"/>
      <c r="Z159" s="220"/>
      <c r="AA159" s="213"/>
      <c r="AB159" s="213"/>
      <c r="AC159" s="213"/>
      <c r="AD159" s="213"/>
      <c r="AE159" s="213"/>
      <c r="AF159" s="213"/>
      <c r="AG159" s="213"/>
      <c r="AH159" s="213"/>
      <c r="AI159" s="213"/>
      <c r="AJ159" s="213"/>
      <c r="AK159" s="213"/>
      <c r="AL159" s="213"/>
      <c r="AM159" s="12"/>
    </row>
    <row r="160" spans="1:39" ht="7.5" customHeight="1" x14ac:dyDescent="0.25">
      <c r="A160" s="30"/>
      <c r="B160" s="41"/>
      <c r="C160" s="11"/>
      <c r="D160" s="9"/>
      <c r="E160" s="11"/>
      <c r="F160" s="11"/>
      <c r="G160" s="11"/>
      <c r="H160" s="11"/>
      <c r="I160" s="11"/>
      <c r="J160" s="11"/>
      <c r="K160" s="11"/>
      <c r="L160" s="11"/>
      <c r="M160" s="11"/>
      <c r="N160" s="11"/>
      <c r="O160" s="11"/>
      <c r="P160" s="11"/>
      <c r="Q160" s="11"/>
      <c r="R160" s="11"/>
      <c r="S160" s="11"/>
      <c r="T160" s="11"/>
      <c r="U160" s="11"/>
      <c r="V160" s="213"/>
      <c r="W160" s="220"/>
      <c r="X160" s="220"/>
      <c r="Y160" s="213"/>
      <c r="Z160" s="220"/>
      <c r="AA160" s="213"/>
      <c r="AB160" s="213"/>
      <c r="AC160" s="213"/>
      <c r="AD160" s="213"/>
      <c r="AE160" s="213"/>
      <c r="AF160" s="213"/>
      <c r="AG160" s="213"/>
      <c r="AH160" s="213"/>
      <c r="AI160" s="213"/>
      <c r="AJ160" s="213"/>
      <c r="AK160" s="213"/>
      <c r="AL160" s="213"/>
      <c r="AM160" s="12"/>
    </row>
    <row r="161" spans="1:43" ht="5.0999999999999996" customHeight="1" thickBot="1" x14ac:dyDescent="0.25">
      <c r="A161" s="23"/>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5"/>
    </row>
    <row r="162" spans="1:43" ht="7.5" customHeight="1" thickBot="1" x14ac:dyDescent="0.3">
      <c r="A162" s="30"/>
      <c r="B162" s="11"/>
      <c r="C162" s="11"/>
      <c r="D162" s="67"/>
      <c r="E162" s="66"/>
      <c r="F162" s="66"/>
      <c r="G162" s="66"/>
      <c r="H162" s="66"/>
      <c r="I162" s="66"/>
      <c r="J162" s="66"/>
      <c r="K162" s="66"/>
      <c r="L162" s="66"/>
      <c r="M162" s="66"/>
      <c r="N162" s="219"/>
      <c r="O162" s="219"/>
      <c r="P162" s="219"/>
      <c r="Q162" s="219"/>
      <c r="R162" s="219"/>
      <c r="S162" s="11"/>
      <c r="T162" s="65"/>
      <c r="U162" s="65"/>
      <c r="V162" s="65"/>
      <c r="W162" s="65"/>
      <c r="X162" s="65"/>
      <c r="Y162" s="65"/>
      <c r="Z162" s="65"/>
      <c r="AA162" s="65"/>
      <c r="AB162" s="65"/>
      <c r="AC162" s="65"/>
      <c r="AD162" s="65"/>
      <c r="AE162" s="65"/>
      <c r="AF162" s="65"/>
      <c r="AG162" s="65"/>
      <c r="AH162" s="65"/>
      <c r="AI162" s="65"/>
      <c r="AJ162" s="65"/>
      <c r="AK162" s="65"/>
      <c r="AL162" s="65"/>
      <c r="AM162" s="12"/>
    </row>
    <row r="163" spans="1:43" ht="19.5" customHeight="1" thickBot="1" x14ac:dyDescent="0.3">
      <c r="A163" s="30"/>
      <c r="B163" s="32" t="s">
        <v>10</v>
      </c>
      <c r="C163" s="11"/>
      <c r="D163" s="9" t="s">
        <v>545</v>
      </c>
      <c r="E163" s="11"/>
      <c r="F163" s="11"/>
      <c r="G163" s="11"/>
      <c r="H163" s="11"/>
      <c r="I163" s="11"/>
      <c r="J163" s="11"/>
      <c r="K163" s="478" t="s">
        <v>11</v>
      </c>
      <c r="L163" s="478"/>
      <c r="M163" s="478"/>
      <c r="N163" s="478"/>
      <c r="O163" s="255"/>
      <c r="P163" s="11"/>
      <c r="Q163" s="478" t="s">
        <v>13</v>
      </c>
      <c r="R163" s="478"/>
      <c r="S163" s="478"/>
      <c r="T163" s="478"/>
      <c r="U163" s="478"/>
      <c r="V163" s="255"/>
      <c r="W163" s="220"/>
      <c r="X163" s="478" t="s">
        <v>12</v>
      </c>
      <c r="Y163" s="478"/>
      <c r="Z163" s="255"/>
      <c r="AA163" s="292"/>
      <c r="AB163" s="213" t="str">
        <f>IF(AQ169&gt;1,"Selecionar apenas uma opção"," ")</f>
        <v xml:space="preserve"> </v>
      </c>
      <c r="AC163" s="213"/>
      <c r="AD163" s="213"/>
      <c r="AE163" s="213"/>
      <c r="AF163" s="213"/>
      <c r="AG163" s="213"/>
      <c r="AH163" s="213"/>
      <c r="AI163" s="213"/>
      <c r="AJ163" s="213"/>
      <c r="AK163" s="213"/>
      <c r="AL163" s="213"/>
      <c r="AM163" s="12"/>
    </row>
    <row r="164" spans="1:43" ht="7.5" customHeight="1" thickBot="1" x14ac:dyDescent="0.25">
      <c r="A164" s="23"/>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5"/>
    </row>
    <row r="165" spans="1:43" ht="7.5" customHeight="1" thickBot="1" x14ac:dyDescent="0.25">
      <c r="A165" s="6"/>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2"/>
      <c r="AP165" s="1">
        <f>IF(O163&lt;&gt;"",1,0)</f>
        <v>0</v>
      </c>
    </row>
    <row r="166" spans="1:43" ht="19.5" customHeight="1" thickBot="1" x14ac:dyDescent="0.3">
      <c r="A166" s="30"/>
      <c r="B166" s="32" t="s">
        <v>14</v>
      </c>
      <c r="C166" s="11"/>
      <c r="D166" s="9" t="s">
        <v>611</v>
      </c>
      <c r="E166" s="78"/>
      <c r="F166" s="78"/>
      <c r="G166" s="78"/>
      <c r="H166" s="11"/>
      <c r="I166" s="11"/>
      <c r="J166" s="11"/>
      <c r="K166" s="11"/>
      <c r="L166" s="11"/>
      <c r="M166" s="11"/>
      <c r="N166" s="11"/>
      <c r="O166" s="11"/>
      <c r="P166" s="11"/>
      <c r="Q166" s="11"/>
      <c r="R166" s="11"/>
      <c r="S166" s="11"/>
      <c r="T166" s="11"/>
      <c r="U166" s="11"/>
      <c r="V166" s="213"/>
      <c r="W166" s="220"/>
      <c r="X166" s="220"/>
      <c r="Y166" s="213"/>
      <c r="Z166" s="220"/>
      <c r="AA166" s="213"/>
      <c r="AB166" s="213"/>
      <c r="AC166" s="213"/>
      <c r="AD166" s="213"/>
      <c r="AE166" s="213"/>
      <c r="AF166" s="213"/>
      <c r="AG166" s="213"/>
      <c r="AH166" s="213"/>
      <c r="AI166" s="213"/>
      <c r="AJ166" s="213"/>
      <c r="AK166" s="213"/>
      <c r="AL166" s="213"/>
      <c r="AM166" s="12"/>
    </row>
    <row r="167" spans="1:43" ht="19.5" customHeight="1" thickBot="1" x14ac:dyDescent="0.3">
      <c r="A167" s="30"/>
      <c r="B167" s="41"/>
      <c r="C167" s="11"/>
      <c r="D167" s="505" t="s">
        <v>15</v>
      </c>
      <c r="E167" s="505"/>
      <c r="F167" s="505"/>
      <c r="G167" s="505"/>
      <c r="H167" s="505"/>
      <c r="I167" s="505"/>
      <c r="J167" s="505"/>
      <c r="K167" s="505"/>
      <c r="L167" s="505"/>
      <c r="M167" s="505"/>
      <c r="N167" s="505"/>
      <c r="O167" s="505"/>
      <c r="P167" s="506"/>
      <c r="Q167" s="255"/>
      <c r="R167" s="424" t="s">
        <v>610</v>
      </c>
      <c r="S167" s="507"/>
      <c r="T167" s="425"/>
      <c r="U167" s="255"/>
      <c r="V167" s="508" t="s">
        <v>40</v>
      </c>
      <c r="W167" s="426"/>
      <c r="X167" s="220"/>
      <c r="Y167" s="213" t="str">
        <f>IF(AND(Q167&lt;&gt;"",U167&lt;&gt;""),"SELECIONAR APENAS UMA OPÇÃO"," ")</f>
        <v xml:space="preserve"> </v>
      </c>
      <c r="Z167" s="220"/>
      <c r="AA167" s="213"/>
      <c r="AB167" s="213"/>
      <c r="AC167" s="213"/>
      <c r="AD167" s="213"/>
      <c r="AE167" s="213"/>
      <c r="AF167" s="213"/>
      <c r="AG167" s="213"/>
      <c r="AH167" s="213"/>
      <c r="AI167" s="213"/>
      <c r="AJ167" s="213"/>
      <c r="AK167" s="213"/>
      <c r="AL167" s="213"/>
      <c r="AM167" s="12"/>
      <c r="AP167" s="1">
        <f>IF(V163&lt;&gt;"",1,0)</f>
        <v>0</v>
      </c>
    </row>
    <row r="168" spans="1:43" ht="7.5" customHeight="1" x14ac:dyDescent="0.25">
      <c r="A168" s="30"/>
      <c r="B168" s="41"/>
      <c r="C168" s="11"/>
      <c r="D168" s="9"/>
      <c r="E168" s="78"/>
      <c r="F168" s="78"/>
      <c r="G168" s="78"/>
      <c r="H168" s="11"/>
      <c r="I168" s="11"/>
      <c r="J168" s="11"/>
      <c r="K168" s="11"/>
      <c r="L168" s="11"/>
      <c r="M168" s="11"/>
      <c r="N168" s="11"/>
      <c r="O168" s="11"/>
      <c r="P168" s="11"/>
      <c r="Q168" s="11"/>
      <c r="R168" s="11"/>
      <c r="S168" s="11"/>
      <c r="T168" s="11"/>
      <c r="U168" s="11"/>
      <c r="V168" s="213"/>
      <c r="W168" s="220"/>
      <c r="X168" s="220"/>
      <c r="Y168" s="213"/>
      <c r="Z168" s="220"/>
      <c r="AA168" s="213"/>
      <c r="AB168" s="213"/>
      <c r="AC168" s="213"/>
      <c r="AD168" s="213"/>
      <c r="AE168" s="213"/>
      <c r="AF168" s="213"/>
      <c r="AG168" s="213"/>
      <c r="AH168" s="213"/>
      <c r="AI168" s="213"/>
      <c r="AJ168" s="213"/>
      <c r="AK168" s="213"/>
      <c r="AL168" s="213"/>
      <c r="AM168" s="12"/>
    </row>
    <row r="169" spans="1:43" ht="19.5" customHeight="1" x14ac:dyDescent="0.25">
      <c r="A169" s="30"/>
      <c r="B169" s="41"/>
      <c r="C169" s="11"/>
      <c r="D169" s="478" t="s">
        <v>16</v>
      </c>
      <c r="E169" s="478"/>
      <c r="F169" s="478"/>
      <c r="G169" s="478"/>
      <c r="H169" s="11"/>
      <c r="I169" s="11"/>
      <c r="J169" s="11"/>
      <c r="K169" s="11"/>
      <c r="L169" s="11"/>
      <c r="M169" s="11"/>
      <c r="N169" s="11"/>
      <c r="O169" s="11"/>
      <c r="P169" s="11"/>
      <c r="Q169" s="11"/>
      <c r="R169" s="11"/>
      <c r="S169" s="11"/>
      <c r="T169" s="11"/>
      <c r="U169" s="11"/>
      <c r="V169" s="213"/>
      <c r="W169" s="220"/>
      <c r="X169" s="220"/>
      <c r="Y169" s="213"/>
      <c r="Z169" s="220"/>
      <c r="AA169" s="213"/>
      <c r="AB169" s="213"/>
      <c r="AC169" s="213"/>
      <c r="AD169" s="213"/>
      <c r="AE169" s="213"/>
      <c r="AF169" s="213"/>
      <c r="AG169" s="213"/>
      <c r="AH169" s="213"/>
      <c r="AI169" s="213"/>
      <c r="AJ169" s="213"/>
      <c r="AK169" s="213"/>
      <c r="AL169" s="213"/>
      <c r="AM169" s="12"/>
      <c r="AP169" s="1">
        <f>IF(Z163&lt;&gt;"",1,0)</f>
        <v>0</v>
      </c>
      <c r="AQ169" s="1">
        <f>+AP169+AP167+AP165</f>
        <v>0</v>
      </c>
    </row>
    <row r="170" spans="1:43" ht="7.5" customHeight="1" x14ac:dyDescent="0.2">
      <c r="A170" s="6"/>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2"/>
    </row>
    <row r="171" spans="1:43" ht="19.5" customHeight="1" x14ac:dyDescent="0.25">
      <c r="A171" s="6"/>
      <c r="B171" s="11"/>
      <c r="C171" s="11"/>
      <c r="D171" s="221" t="s">
        <v>17</v>
      </c>
      <c r="E171" s="11"/>
      <c r="F171" s="11"/>
      <c r="G171" s="11"/>
      <c r="H171" s="11"/>
      <c r="I171" s="11"/>
      <c r="J171" s="495"/>
      <c r="K171" s="496"/>
      <c r="L171" s="496"/>
      <c r="M171" s="496"/>
      <c r="N171" s="497"/>
      <c r="O171" s="11"/>
      <c r="P171" s="11"/>
      <c r="Q171" s="11"/>
      <c r="R171" s="11"/>
      <c r="S171" s="11"/>
      <c r="T171" s="11"/>
      <c r="U171" s="11"/>
      <c r="V171" s="213"/>
      <c r="W171" s="220"/>
      <c r="X171" s="220"/>
      <c r="Y171" s="213"/>
      <c r="Z171" s="220"/>
      <c r="AA171" s="213"/>
      <c r="AB171" s="213"/>
      <c r="AC171" s="213"/>
      <c r="AD171" s="213"/>
      <c r="AE171" s="213"/>
      <c r="AF171" s="213"/>
      <c r="AG171" s="213"/>
      <c r="AH171" s="213"/>
      <c r="AI171" s="213"/>
      <c r="AJ171" s="11"/>
      <c r="AK171" s="11"/>
      <c r="AL171" s="11"/>
      <c r="AM171" s="12"/>
    </row>
    <row r="172" spans="1:43" ht="7.5" customHeight="1" x14ac:dyDescent="0.25">
      <c r="A172" s="30"/>
      <c r="B172" s="11"/>
      <c r="C172" s="11"/>
      <c r="D172" s="9"/>
      <c r="E172" s="11"/>
      <c r="F172" s="11"/>
      <c r="G172" s="11"/>
      <c r="H172" s="11"/>
      <c r="I172" s="11"/>
      <c r="J172" s="498"/>
      <c r="K172" s="499"/>
      <c r="L172" s="499"/>
      <c r="M172" s="499"/>
      <c r="N172" s="500"/>
      <c r="O172" s="11"/>
      <c r="P172" s="11"/>
      <c r="Q172" s="11"/>
      <c r="R172" s="11"/>
      <c r="S172" s="11"/>
      <c r="T172" s="11"/>
      <c r="U172" s="11"/>
      <c r="V172" s="213"/>
      <c r="W172" s="220"/>
      <c r="X172" s="220"/>
      <c r="Y172" s="213"/>
      <c r="Z172" s="220"/>
      <c r="AA172" s="213"/>
      <c r="AB172" s="213"/>
      <c r="AC172" s="213"/>
      <c r="AD172" s="213"/>
      <c r="AE172" s="213"/>
      <c r="AF172" s="213"/>
      <c r="AG172" s="213"/>
      <c r="AH172" s="213"/>
      <c r="AI172" s="213"/>
      <c r="AJ172" s="213"/>
      <c r="AK172" s="213"/>
      <c r="AL172" s="213"/>
      <c r="AM172" s="12"/>
    </row>
    <row r="173" spans="1:43" ht="7.5" customHeight="1" x14ac:dyDescent="0.2">
      <c r="A173" s="6"/>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2"/>
    </row>
    <row r="174" spans="1:43" ht="9.9499999999999993" customHeight="1" thickBot="1" x14ac:dyDescent="0.3">
      <c r="A174" s="30"/>
      <c r="B174" s="41"/>
      <c r="C174" s="11"/>
      <c r="D174" s="501" t="s">
        <v>18</v>
      </c>
      <c r="E174" s="502"/>
      <c r="F174" s="502"/>
      <c r="G174" s="502"/>
      <c r="H174" s="502"/>
      <c r="I174" s="502"/>
      <c r="J174" s="502"/>
      <c r="K174" s="503"/>
      <c r="L174" s="80"/>
      <c r="M174" s="81"/>
      <c r="N174" s="81"/>
      <c r="O174" s="81"/>
      <c r="P174" s="81"/>
      <c r="Q174" s="81"/>
      <c r="R174" s="81"/>
      <c r="S174" s="81"/>
      <c r="T174" s="81"/>
      <c r="U174" s="81"/>
      <c r="V174" s="222"/>
      <c r="W174" s="223"/>
      <c r="X174" s="223"/>
      <c r="Y174" s="224"/>
      <c r="Z174" s="223"/>
      <c r="AA174" s="224"/>
      <c r="AB174" s="224"/>
      <c r="AC174" s="224"/>
      <c r="AD174" s="225"/>
      <c r="AE174" s="213"/>
      <c r="AF174" s="213"/>
      <c r="AG174" s="213"/>
      <c r="AH174" s="213"/>
      <c r="AI174" s="213"/>
      <c r="AJ174" s="213"/>
      <c r="AK174" s="213"/>
      <c r="AL174" s="213"/>
      <c r="AM174" s="12"/>
    </row>
    <row r="175" spans="1:43" ht="19.5" customHeight="1" thickBot="1" x14ac:dyDescent="0.3">
      <c r="A175" s="30"/>
      <c r="B175" s="41"/>
      <c r="C175" s="11"/>
      <c r="D175" s="504"/>
      <c r="E175" s="502"/>
      <c r="F175" s="502"/>
      <c r="G175" s="502"/>
      <c r="H175" s="502"/>
      <c r="I175" s="502"/>
      <c r="J175" s="502"/>
      <c r="K175" s="503"/>
      <c r="L175" s="79" t="s">
        <v>20</v>
      </c>
      <c r="M175" s="11"/>
      <c r="N175" s="11"/>
      <c r="O175" s="255"/>
      <c r="P175" s="477" t="s">
        <v>22</v>
      </c>
      <c r="Q175" s="478"/>
      <c r="R175" s="478"/>
      <c r="S175" s="478"/>
      <c r="T175" s="478"/>
      <c r="U175" s="478"/>
      <c r="V175" s="83" t="s">
        <v>21</v>
      </c>
      <c r="W175" s="10"/>
      <c r="X175" s="10"/>
      <c r="Y175" s="255"/>
      <c r="Z175" s="477" t="s">
        <v>23</v>
      </c>
      <c r="AA175" s="478"/>
      <c r="AB175" s="478"/>
      <c r="AC175" s="478"/>
      <c r="AD175" s="479"/>
      <c r="AE175" s="213"/>
      <c r="AF175" s="213"/>
      <c r="AG175" s="213"/>
      <c r="AH175" s="213"/>
      <c r="AI175" s="213"/>
      <c r="AJ175" s="213"/>
      <c r="AK175" s="213"/>
      <c r="AL175" s="213"/>
      <c r="AM175" s="12"/>
    </row>
    <row r="176" spans="1:43" ht="19.5" customHeight="1" thickBot="1" x14ac:dyDescent="0.3">
      <c r="A176" s="30"/>
      <c r="B176" s="41"/>
      <c r="C176" s="11"/>
      <c r="D176" s="9"/>
      <c r="E176" s="11"/>
      <c r="F176" s="11"/>
      <c r="G176" s="11"/>
      <c r="H176" s="11"/>
      <c r="I176" s="11"/>
      <c r="J176" s="11"/>
      <c r="K176" s="11"/>
      <c r="L176" s="82"/>
      <c r="M176" s="11"/>
      <c r="N176" s="11"/>
      <c r="O176" s="11"/>
      <c r="P176" s="11"/>
      <c r="Q176" s="11"/>
      <c r="R176" s="11"/>
      <c r="S176" s="11"/>
      <c r="T176" s="11"/>
      <c r="U176" s="11"/>
      <c r="V176" s="227"/>
      <c r="W176" s="10"/>
      <c r="X176" s="10"/>
      <c r="Y176" s="11"/>
      <c r="Z176" s="11"/>
      <c r="AA176" s="213"/>
      <c r="AB176" s="213"/>
      <c r="AC176" s="213"/>
      <c r="AD176" s="228"/>
      <c r="AE176" s="213"/>
      <c r="AF176" s="213"/>
      <c r="AG176" s="213"/>
      <c r="AH176" s="213"/>
      <c r="AI176" s="213"/>
      <c r="AJ176" s="213"/>
      <c r="AK176" s="213"/>
      <c r="AL176" s="213"/>
      <c r="AM176" s="12"/>
    </row>
    <row r="177" spans="1:39" ht="19.5" customHeight="1" thickBot="1" x14ac:dyDescent="0.3">
      <c r="A177" s="30"/>
      <c r="B177" s="41"/>
      <c r="C177" s="11"/>
      <c r="D177" s="9"/>
      <c r="E177" s="11"/>
      <c r="F177" s="11"/>
      <c r="G177" s="11"/>
      <c r="H177" s="11"/>
      <c r="I177" s="11"/>
      <c r="J177" s="11"/>
      <c r="K177" s="11"/>
      <c r="L177" s="82"/>
      <c r="M177" s="11"/>
      <c r="N177" s="11"/>
      <c r="O177" s="255"/>
      <c r="P177" s="477" t="s">
        <v>515</v>
      </c>
      <c r="Q177" s="478"/>
      <c r="R177" s="478"/>
      <c r="S177" s="478"/>
      <c r="T177" s="478"/>
      <c r="U177" s="478"/>
      <c r="V177" s="227"/>
      <c r="W177" s="10"/>
      <c r="X177" s="10"/>
      <c r="Y177" s="255"/>
      <c r="Z177" s="477" t="s">
        <v>24</v>
      </c>
      <c r="AA177" s="478"/>
      <c r="AB177" s="478"/>
      <c r="AC177" s="478"/>
      <c r="AD177" s="479"/>
      <c r="AE177" s="213"/>
      <c r="AF177" s="213"/>
      <c r="AG177" s="213"/>
      <c r="AH177" s="213"/>
      <c r="AI177" s="213"/>
      <c r="AJ177" s="213"/>
      <c r="AK177" s="213"/>
      <c r="AL177" s="213"/>
      <c r="AM177" s="12"/>
    </row>
    <row r="178" spans="1:39" ht="7.5" customHeight="1" x14ac:dyDescent="0.25">
      <c r="A178" s="30"/>
      <c r="B178" s="41"/>
      <c r="C178" s="11"/>
      <c r="D178" s="9"/>
      <c r="E178" s="11"/>
      <c r="F178" s="11"/>
      <c r="G178" s="11"/>
      <c r="H178" s="11"/>
      <c r="I178" s="11"/>
      <c r="J178" s="11"/>
      <c r="K178" s="11"/>
      <c r="L178" s="82"/>
      <c r="M178" s="11"/>
      <c r="N178" s="11"/>
      <c r="O178" s="11"/>
      <c r="P178" s="11"/>
      <c r="Q178" s="11"/>
      <c r="R178" s="11"/>
      <c r="S178" s="11"/>
      <c r="T178" s="11"/>
      <c r="U178" s="11"/>
      <c r="V178" s="227"/>
      <c r="W178" s="10"/>
      <c r="X178" s="10"/>
      <c r="Y178" s="213"/>
      <c r="Z178" s="10"/>
      <c r="AA178" s="213"/>
      <c r="AB178" s="213"/>
      <c r="AC178" s="213"/>
      <c r="AD178" s="228"/>
      <c r="AE178" s="213"/>
      <c r="AF178" s="213"/>
      <c r="AG178" s="213"/>
      <c r="AH178" s="213"/>
      <c r="AI178" s="213"/>
      <c r="AJ178" s="213"/>
      <c r="AK178" s="213"/>
      <c r="AL178" s="213"/>
      <c r="AM178" s="12"/>
    </row>
    <row r="179" spans="1:39" ht="9.9499999999999993" customHeight="1" x14ac:dyDescent="0.25">
      <c r="A179" s="30"/>
      <c r="B179" s="41"/>
      <c r="C179" s="11"/>
      <c r="D179" s="9"/>
      <c r="E179" s="11"/>
      <c r="F179" s="11"/>
      <c r="G179" s="11"/>
      <c r="H179" s="11"/>
      <c r="I179" s="11"/>
      <c r="J179" s="11"/>
      <c r="K179" s="11"/>
      <c r="L179" s="480" t="str">
        <f>IF(AND(O175&lt;&gt;"",O177&lt;&gt;""),"SELECIONAR APENAS UMA OPÇÃO"," ")</f>
        <v xml:space="preserve"> </v>
      </c>
      <c r="M179" s="481"/>
      <c r="N179" s="481"/>
      <c r="O179" s="481"/>
      <c r="P179" s="481"/>
      <c r="Q179" s="481"/>
      <c r="R179" s="481"/>
      <c r="S179" s="481"/>
      <c r="T179" s="481"/>
      <c r="U179" s="482"/>
      <c r="V179" s="483" t="str">
        <f>IF(AND(Y175&lt;&gt;"",Y177&lt;&gt;""),"SELECIONAR APENAS UMA OPÇÃO"," ")</f>
        <v xml:space="preserve"> </v>
      </c>
      <c r="W179" s="481"/>
      <c r="X179" s="481"/>
      <c r="Y179" s="481"/>
      <c r="Z179" s="481"/>
      <c r="AA179" s="481"/>
      <c r="AB179" s="481"/>
      <c r="AC179" s="481"/>
      <c r="AD179" s="484"/>
      <c r="AE179" s="213"/>
      <c r="AF179" s="213"/>
      <c r="AG179" s="213"/>
      <c r="AH179" s="213"/>
      <c r="AI179" s="213"/>
      <c r="AJ179" s="213"/>
      <c r="AK179" s="213"/>
      <c r="AL179" s="213"/>
      <c r="AM179" s="12"/>
    </row>
    <row r="180" spans="1:39" ht="9.9499999999999993" customHeight="1" thickBot="1" x14ac:dyDescent="0.3">
      <c r="A180" s="30"/>
      <c r="B180" s="41"/>
      <c r="C180" s="11"/>
      <c r="D180" s="9"/>
      <c r="E180" s="11"/>
      <c r="F180" s="11"/>
      <c r="G180" s="11"/>
      <c r="H180" s="11"/>
      <c r="I180" s="11"/>
      <c r="J180" s="11"/>
      <c r="K180" s="11"/>
      <c r="L180" s="333"/>
      <c r="M180" s="332"/>
      <c r="N180" s="332"/>
      <c r="O180" s="332"/>
      <c r="P180" s="332"/>
      <c r="Q180" s="332"/>
      <c r="R180" s="332"/>
      <c r="S180" s="332"/>
      <c r="T180" s="332"/>
      <c r="U180" s="332"/>
      <c r="V180" s="332"/>
      <c r="W180" s="332"/>
      <c r="X180" s="332"/>
      <c r="Y180" s="332"/>
      <c r="Z180" s="332"/>
      <c r="AA180" s="332"/>
      <c r="AB180" s="332"/>
      <c r="AC180" s="332"/>
      <c r="AD180" s="332"/>
      <c r="AE180" s="331"/>
      <c r="AF180" s="331"/>
      <c r="AG180" s="331"/>
      <c r="AH180" s="331"/>
      <c r="AI180" s="331"/>
      <c r="AJ180" s="331"/>
      <c r="AK180" s="331"/>
      <c r="AL180" s="331"/>
      <c r="AM180" s="12"/>
    </row>
    <row r="181" spans="1:39" ht="15" customHeight="1" thickBot="1" x14ac:dyDescent="0.3">
      <c r="A181" s="30"/>
      <c r="B181" s="41"/>
      <c r="C181" s="11"/>
      <c r="D181" s="336" t="s">
        <v>612</v>
      </c>
      <c r="E181" s="337"/>
      <c r="F181" s="337"/>
      <c r="G181" s="337"/>
      <c r="H181" s="337"/>
      <c r="I181" s="337"/>
      <c r="J181" s="337"/>
      <c r="K181" s="338"/>
      <c r="L181" s="334"/>
      <c r="M181" s="334"/>
      <c r="N181" s="334"/>
      <c r="O181" s="334"/>
      <c r="P181" s="334"/>
      <c r="Q181" s="334"/>
      <c r="R181" s="334"/>
      <c r="S181" s="334"/>
      <c r="T181" s="334"/>
      <c r="U181" s="334"/>
      <c r="V181" s="334"/>
      <c r="W181" s="334"/>
      <c r="X181" s="334"/>
      <c r="Y181" s="334"/>
      <c r="Z181" s="334"/>
      <c r="AA181" s="334"/>
      <c r="AB181" s="334"/>
      <c r="AC181" s="334"/>
      <c r="AD181" s="334"/>
      <c r="AE181" s="255"/>
      <c r="AF181" s="424" t="s">
        <v>610</v>
      </c>
      <c r="AG181" s="507"/>
      <c r="AH181" s="425"/>
      <c r="AI181" s="255"/>
      <c r="AJ181" s="508" t="s">
        <v>40</v>
      </c>
      <c r="AK181" s="426"/>
      <c r="AL181" s="335"/>
      <c r="AM181" s="12"/>
    </row>
    <row r="182" spans="1:39" ht="15" customHeight="1" thickBot="1" x14ac:dyDescent="0.3">
      <c r="A182" s="30"/>
      <c r="B182" s="41"/>
      <c r="C182" s="11"/>
      <c r="D182" s="339"/>
      <c r="E182" s="337"/>
      <c r="F182" s="337"/>
      <c r="G182" s="337"/>
      <c r="H182" s="337"/>
      <c r="I182" s="337"/>
      <c r="J182" s="337"/>
      <c r="K182" s="338"/>
      <c r="L182" s="334"/>
      <c r="M182" s="334"/>
      <c r="N182" s="334"/>
      <c r="O182" s="334"/>
      <c r="P182" s="334"/>
      <c r="Q182" s="334"/>
      <c r="R182" s="334"/>
      <c r="S182" s="334"/>
      <c r="T182" s="334"/>
      <c r="U182" s="334"/>
      <c r="V182" s="334"/>
      <c r="W182" s="334"/>
      <c r="X182" s="334"/>
      <c r="Y182" s="334"/>
      <c r="Z182" s="334"/>
      <c r="AA182" s="334"/>
      <c r="AB182" s="334"/>
      <c r="AC182" s="334"/>
      <c r="AD182" s="334"/>
      <c r="AE182" s="599" t="str">
        <f>IF(AND(AE181&lt;&gt;"",AI181&lt;&gt;""),"SELECIONAR APENAS UMA OPÇÃO"," ")</f>
        <v xml:space="preserve"> </v>
      </c>
      <c r="AF182" s="599"/>
      <c r="AG182" s="599"/>
      <c r="AH182" s="599"/>
      <c r="AI182" s="599"/>
      <c r="AJ182" s="599"/>
      <c r="AK182" s="599"/>
      <c r="AL182" s="335"/>
      <c r="AM182" s="12"/>
    </row>
    <row r="183" spans="1:39" ht="15" customHeight="1" thickBot="1" x14ac:dyDescent="0.3">
      <c r="A183" s="30"/>
      <c r="B183" s="41"/>
      <c r="C183" s="11"/>
      <c r="D183" s="336" t="s">
        <v>613</v>
      </c>
      <c r="E183" s="337"/>
      <c r="F183" s="337"/>
      <c r="G183" s="337"/>
      <c r="H183" s="337"/>
      <c r="I183" s="337"/>
      <c r="J183" s="337"/>
      <c r="K183" s="338"/>
      <c r="L183" s="334"/>
      <c r="M183" s="334"/>
      <c r="N183" s="334"/>
      <c r="O183" s="334"/>
      <c r="P183" s="334"/>
      <c r="Q183" s="334"/>
      <c r="R183" s="334"/>
      <c r="S183" s="334"/>
      <c r="T183" s="334"/>
      <c r="U183" s="334"/>
      <c r="V183" s="334"/>
      <c r="W183" s="334"/>
      <c r="X183" s="334"/>
      <c r="Y183" s="334"/>
      <c r="Z183" s="334"/>
      <c r="AA183" s="334"/>
      <c r="AB183" s="334"/>
      <c r="AC183" s="334"/>
      <c r="AD183" s="334"/>
      <c r="AE183" s="255"/>
      <c r="AF183" s="424" t="s">
        <v>610</v>
      </c>
      <c r="AG183" s="507"/>
      <c r="AH183" s="425"/>
      <c r="AI183" s="255"/>
      <c r="AJ183" s="508" t="s">
        <v>40</v>
      </c>
      <c r="AK183" s="426"/>
      <c r="AL183" s="335"/>
      <c r="AM183" s="12"/>
    </row>
    <row r="184" spans="1:39" ht="15" customHeight="1" thickBot="1" x14ac:dyDescent="0.3">
      <c r="A184" s="30"/>
      <c r="B184" s="41"/>
      <c r="C184" s="11"/>
      <c r="D184" s="339"/>
      <c r="E184" s="337"/>
      <c r="F184" s="337"/>
      <c r="G184" s="337"/>
      <c r="H184" s="337"/>
      <c r="I184" s="337"/>
      <c r="J184" s="337"/>
      <c r="K184" s="338"/>
      <c r="L184" s="334"/>
      <c r="M184" s="334"/>
      <c r="N184" s="334"/>
      <c r="O184" s="334"/>
      <c r="P184" s="334"/>
      <c r="Q184" s="334"/>
      <c r="R184" s="334"/>
      <c r="S184" s="334"/>
      <c r="T184" s="334"/>
      <c r="U184" s="334"/>
      <c r="V184" s="334"/>
      <c r="W184" s="334"/>
      <c r="X184" s="334"/>
      <c r="Y184" s="334"/>
      <c r="Z184" s="334"/>
      <c r="AA184" s="334"/>
      <c r="AB184" s="334"/>
      <c r="AC184" s="334"/>
      <c r="AD184" s="334"/>
      <c r="AE184" s="599" t="str">
        <f>IF(AND(AE183&lt;&gt;"",AI183&lt;&gt;""),"SELECIONAR APENAS UMA OPÇÃO"," ")</f>
        <v xml:space="preserve"> </v>
      </c>
      <c r="AF184" s="599"/>
      <c r="AG184" s="599"/>
      <c r="AH184" s="599"/>
      <c r="AI184" s="599"/>
      <c r="AJ184" s="599"/>
      <c r="AK184" s="599"/>
      <c r="AL184" s="335"/>
      <c r="AM184" s="12"/>
    </row>
    <row r="185" spans="1:39" ht="15" customHeight="1" thickBot="1" x14ac:dyDescent="0.3">
      <c r="A185" s="30"/>
      <c r="B185" s="41"/>
      <c r="C185" s="11"/>
      <c r="D185" s="336" t="s">
        <v>614</v>
      </c>
      <c r="E185" s="337"/>
      <c r="F185" s="337"/>
      <c r="G185" s="337"/>
      <c r="H185" s="337"/>
      <c r="I185" s="337"/>
      <c r="J185" s="337"/>
      <c r="K185" s="338"/>
      <c r="L185" s="334"/>
      <c r="M185" s="334"/>
      <c r="N185" s="334"/>
      <c r="O185" s="334"/>
      <c r="P185" s="334"/>
      <c r="Q185" s="334"/>
      <c r="R185" s="334"/>
      <c r="S185" s="334"/>
      <c r="T185" s="334"/>
      <c r="U185" s="334"/>
      <c r="V185" s="334"/>
      <c r="W185" s="334"/>
      <c r="X185" s="334"/>
      <c r="Y185" s="334"/>
      <c r="Z185" s="334"/>
      <c r="AA185" s="334"/>
      <c r="AB185" s="334"/>
      <c r="AC185" s="334"/>
      <c r="AD185" s="334"/>
      <c r="AE185" s="255"/>
      <c r="AF185" s="424" t="s">
        <v>610</v>
      </c>
      <c r="AG185" s="507"/>
      <c r="AH185" s="425"/>
      <c r="AI185" s="255"/>
      <c r="AJ185" s="508" t="s">
        <v>40</v>
      </c>
      <c r="AK185" s="426"/>
      <c r="AL185" s="335"/>
      <c r="AM185" s="12"/>
    </row>
    <row r="186" spans="1:39" ht="15" customHeight="1" x14ac:dyDescent="0.25">
      <c r="A186" s="6"/>
      <c r="B186" s="11"/>
      <c r="C186" s="11"/>
      <c r="D186" s="339"/>
      <c r="E186" s="337"/>
      <c r="F186" s="337"/>
      <c r="G186" s="337"/>
      <c r="H186" s="337"/>
      <c r="I186" s="337"/>
      <c r="J186" s="337"/>
      <c r="K186" s="338"/>
      <c r="L186" s="334"/>
      <c r="M186" s="334"/>
      <c r="N186" s="334"/>
      <c r="O186" s="334"/>
      <c r="P186" s="334"/>
      <c r="Q186" s="334"/>
      <c r="R186" s="334"/>
      <c r="S186" s="334"/>
      <c r="T186" s="334"/>
      <c r="U186" s="334"/>
      <c r="V186" s="334"/>
      <c r="W186" s="334"/>
      <c r="X186" s="334"/>
      <c r="Y186" s="334"/>
      <c r="Z186" s="334"/>
      <c r="AA186" s="334"/>
      <c r="AB186" s="334"/>
      <c r="AC186" s="334"/>
      <c r="AD186" s="334"/>
      <c r="AE186" s="599" t="str">
        <f>IF(AND(AE185&lt;&gt;"",AI185&lt;&gt;""),"SELECIONAR APENAS UMA OPÇÃO"," ")</f>
        <v xml:space="preserve"> </v>
      </c>
      <c r="AF186" s="599"/>
      <c r="AG186" s="599"/>
      <c r="AH186" s="599"/>
      <c r="AI186" s="599"/>
      <c r="AJ186" s="599"/>
      <c r="AK186" s="599"/>
      <c r="AL186" s="335"/>
      <c r="AM186" s="12"/>
    </row>
    <row r="187" spans="1:39" ht="3" customHeight="1" thickBot="1" x14ac:dyDescent="0.25">
      <c r="A187" s="23"/>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5"/>
    </row>
    <row r="188" spans="1:39" ht="9.9499999999999993" customHeight="1" thickBot="1" x14ac:dyDescent="0.25">
      <c r="A188" s="6"/>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2"/>
    </row>
    <row r="189" spans="1:39" ht="19.5" customHeight="1" thickBot="1" x14ac:dyDescent="0.3">
      <c r="A189" s="30"/>
      <c r="B189" s="7" t="s">
        <v>100</v>
      </c>
      <c r="C189" s="8"/>
      <c r="D189" s="9" t="s">
        <v>589</v>
      </c>
      <c r="E189" s="10"/>
      <c r="F189" s="11"/>
      <c r="G189" s="11"/>
      <c r="H189" s="11"/>
      <c r="I189" s="11"/>
      <c r="J189" s="11"/>
      <c r="K189" s="11"/>
      <c r="L189" s="27"/>
      <c r="M189" s="27"/>
      <c r="N189" s="27"/>
      <c r="O189" s="27"/>
      <c r="P189" s="292"/>
      <c r="Q189" s="27"/>
      <c r="R189" s="27"/>
      <c r="S189" s="27"/>
      <c r="T189" s="27"/>
      <c r="U189" s="27"/>
      <c r="V189" s="77"/>
      <c r="W189" s="220"/>
      <c r="X189" s="220"/>
      <c r="Y189" s="213"/>
      <c r="Z189" s="220"/>
      <c r="AA189" s="213"/>
      <c r="AB189" s="213"/>
      <c r="AC189" s="213"/>
      <c r="AD189" s="213"/>
      <c r="AE189" s="213"/>
      <c r="AF189" s="213"/>
      <c r="AG189" s="213"/>
      <c r="AH189" s="213"/>
      <c r="AI189" s="213"/>
      <c r="AJ189" s="213"/>
      <c r="AK189" s="213"/>
      <c r="AL189" s="247"/>
      <c r="AM189" s="12"/>
    </row>
    <row r="190" spans="1:39" ht="9.9499999999999993" customHeight="1" x14ac:dyDescent="0.25">
      <c r="A190" s="30"/>
      <c r="B190" s="41"/>
      <c r="C190" s="16"/>
      <c r="D190" s="9"/>
      <c r="E190" s="10"/>
      <c r="F190" s="11"/>
      <c r="G190" s="11"/>
      <c r="H190" s="11"/>
      <c r="I190" s="11"/>
      <c r="J190" s="11"/>
      <c r="K190" s="11"/>
      <c r="L190" s="27"/>
      <c r="M190" s="27"/>
      <c r="N190" s="27"/>
      <c r="O190" s="27"/>
      <c r="P190" s="292"/>
      <c r="Q190" s="27"/>
      <c r="R190" s="27"/>
      <c r="S190" s="27"/>
      <c r="T190" s="27"/>
      <c r="U190" s="27"/>
      <c r="V190" s="77"/>
      <c r="W190" s="220"/>
      <c r="X190" s="220"/>
      <c r="Y190" s="213"/>
      <c r="Z190" s="220"/>
      <c r="AA190" s="213"/>
      <c r="AB190" s="213"/>
      <c r="AC190" s="213"/>
      <c r="AD190" s="213"/>
      <c r="AE190" s="213"/>
      <c r="AF190" s="213"/>
      <c r="AG190" s="213"/>
      <c r="AH190" s="213"/>
      <c r="AI190" s="213"/>
      <c r="AJ190" s="213"/>
      <c r="AK190" s="213"/>
      <c r="AL190" s="247"/>
      <c r="AM190" s="12"/>
    </row>
    <row r="191" spans="1:39" ht="19.5" customHeight="1" x14ac:dyDescent="0.25">
      <c r="A191" s="30"/>
      <c r="B191" s="41"/>
      <c r="C191" s="16"/>
      <c r="D191" s="9"/>
      <c r="E191" s="10"/>
      <c r="F191" s="11"/>
      <c r="G191" s="11"/>
      <c r="H191" s="11"/>
      <c r="I191" s="11"/>
      <c r="J191" s="11"/>
      <c r="K191" s="11"/>
      <c r="L191" s="27"/>
      <c r="M191" s="27"/>
      <c r="N191" s="486" t="s">
        <v>566</v>
      </c>
      <c r="O191" s="486"/>
      <c r="P191" s="486"/>
      <c r="Q191" s="486"/>
      <c r="R191" s="486"/>
      <c r="S191" s="27"/>
      <c r="T191" s="486" t="s">
        <v>567</v>
      </c>
      <c r="U191" s="486"/>
      <c r="V191" s="486"/>
      <c r="W191" s="486"/>
      <c r="X191" s="486"/>
      <c r="Y191" s="213"/>
      <c r="Z191" s="220"/>
      <c r="AA191" s="213"/>
      <c r="AB191" s="213"/>
      <c r="AC191" s="213"/>
      <c r="AD191" s="213"/>
      <c r="AE191" s="213"/>
      <c r="AF191" s="213"/>
      <c r="AG191" s="213"/>
      <c r="AH191" s="213"/>
      <c r="AI191" s="213"/>
      <c r="AJ191" s="213"/>
      <c r="AK191" s="213"/>
      <c r="AL191" s="247"/>
      <c r="AM191" s="12"/>
    </row>
    <row r="192" spans="1:39" ht="19.5" customHeight="1" x14ac:dyDescent="0.25">
      <c r="A192" s="30"/>
      <c r="B192" s="41"/>
      <c r="C192" s="11"/>
      <c r="D192" s="221" t="s">
        <v>568</v>
      </c>
      <c r="E192" s="11"/>
      <c r="F192" s="11"/>
      <c r="G192" s="11"/>
      <c r="H192" s="11"/>
      <c r="I192" s="11"/>
      <c r="J192" s="11"/>
      <c r="K192" s="11"/>
      <c r="L192" s="11"/>
      <c r="M192" s="11"/>
      <c r="N192" s="441"/>
      <c r="O192" s="442"/>
      <c r="P192" s="442"/>
      <c r="Q192" s="442"/>
      <c r="R192" s="443"/>
      <c r="S192" s="292"/>
      <c r="T192" s="441"/>
      <c r="U192" s="442"/>
      <c r="V192" s="442"/>
      <c r="W192" s="442"/>
      <c r="X192" s="443"/>
      <c r="Y192" s="213"/>
      <c r="Z192" s="485" t="str">
        <f>IF(AND(('MM-2019'!N192+'MM-2019'!N202)&lt;&gt;0,'1- Balanço'!C45&lt;&gt;0),IF(ROUND('1- Balanço'!C35+'1- Balanço'!C36,0)&lt;&gt;ROUND('MM-2019'!N202,0),"Imobilizado Líquido 2018 (DC) diferente do Imobilizado Líquido 2018 Movimentação do imobilizado - item L do questionário - Aba MM",""),"")</f>
        <v/>
      </c>
      <c r="AA192" s="485"/>
      <c r="AB192" s="485"/>
      <c r="AC192" s="485"/>
      <c r="AD192" s="485"/>
      <c r="AE192" s="485"/>
      <c r="AF192" s="485"/>
      <c r="AG192" s="485"/>
      <c r="AH192" s="485"/>
      <c r="AI192" s="485"/>
      <c r="AJ192" s="485"/>
      <c r="AK192" s="485"/>
      <c r="AL192" s="485"/>
      <c r="AM192" s="12"/>
    </row>
    <row r="193" spans="1:39" ht="7.5" customHeight="1" x14ac:dyDescent="0.25">
      <c r="A193" s="30"/>
      <c r="B193" s="41"/>
      <c r="C193" s="11"/>
      <c r="D193" s="9"/>
      <c r="E193" s="11"/>
      <c r="F193" s="11"/>
      <c r="G193" s="11"/>
      <c r="H193" s="11"/>
      <c r="I193" s="11"/>
      <c r="J193" s="11"/>
      <c r="K193" s="11"/>
      <c r="L193" s="11"/>
      <c r="M193" s="11"/>
      <c r="N193" s="11"/>
      <c r="O193" s="11"/>
      <c r="P193" s="27"/>
      <c r="Q193" s="27"/>
      <c r="R193" s="27"/>
      <c r="S193" s="27"/>
      <c r="T193" s="11"/>
      <c r="U193" s="11"/>
      <c r="V193" s="27"/>
      <c r="W193" s="27"/>
      <c r="X193" s="27"/>
      <c r="Y193" s="213"/>
      <c r="Z193" s="485"/>
      <c r="AA193" s="485"/>
      <c r="AB193" s="485"/>
      <c r="AC193" s="485"/>
      <c r="AD193" s="485"/>
      <c r="AE193" s="485"/>
      <c r="AF193" s="485"/>
      <c r="AG193" s="485"/>
      <c r="AH193" s="485"/>
      <c r="AI193" s="485"/>
      <c r="AJ193" s="485"/>
      <c r="AK193" s="485"/>
      <c r="AL193" s="485"/>
      <c r="AM193" s="12"/>
    </row>
    <row r="194" spans="1:39" ht="19.5" customHeight="1" x14ac:dyDescent="0.25">
      <c r="A194" s="30"/>
      <c r="B194" s="41"/>
      <c r="C194" s="11"/>
      <c r="D194" s="221" t="s">
        <v>574</v>
      </c>
      <c r="E194" s="11"/>
      <c r="F194" s="11"/>
      <c r="G194" s="11"/>
      <c r="H194" s="11"/>
      <c r="I194" s="11"/>
      <c r="J194" s="11"/>
      <c r="K194" s="11"/>
      <c r="L194" s="11"/>
      <c r="M194" s="11"/>
      <c r="N194" s="441"/>
      <c r="O194" s="442"/>
      <c r="P194" s="442"/>
      <c r="Q194" s="442"/>
      <c r="R194" s="443"/>
      <c r="S194" s="293"/>
      <c r="T194" s="441"/>
      <c r="U194" s="442"/>
      <c r="V194" s="442"/>
      <c r="W194" s="442"/>
      <c r="X194" s="443"/>
      <c r="Y194" s="213"/>
      <c r="Z194" s="485"/>
      <c r="AA194" s="485"/>
      <c r="AB194" s="485"/>
      <c r="AC194" s="485"/>
      <c r="AD194" s="485"/>
      <c r="AE194" s="485"/>
      <c r="AF194" s="485"/>
      <c r="AG194" s="485"/>
      <c r="AH194" s="485"/>
      <c r="AI194" s="485"/>
      <c r="AJ194" s="485"/>
      <c r="AK194" s="485"/>
      <c r="AL194" s="485"/>
      <c r="AM194" s="12"/>
    </row>
    <row r="195" spans="1:39" ht="7.5" customHeight="1" x14ac:dyDescent="0.25">
      <c r="A195" s="30"/>
      <c r="B195" s="41"/>
      <c r="C195" s="11"/>
      <c r="D195" s="9"/>
      <c r="E195" s="11"/>
      <c r="F195" s="11"/>
      <c r="G195" s="11"/>
      <c r="H195" s="11"/>
      <c r="I195" s="11"/>
      <c r="J195" s="11"/>
      <c r="K195" s="11"/>
      <c r="L195" s="11"/>
      <c r="M195" s="11"/>
      <c r="N195" s="11"/>
      <c r="O195" s="11"/>
      <c r="P195" s="11"/>
      <c r="Q195" s="11"/>
      <c r="R195" s="11"/>
      <c r="S195" s="11"/>
      <c r="T195" s="11"/>
      <c r="U195" s="11"/>
      <c r="V195" s="11"/>
      <c r="W195" s="11"/>
      <c r="X195" s="11"/>
      <c r="Y195" s="213"/>
      <c r="Z195" s="485"/>
      <c r="AA195" s="485"/>
      <c r="AB195" s="485"/>
      <c r="AC195" s="485"/>
      <c r="AD195" s="485"/>
      <c r="AE195" s="485"/>
      <c r="AF195" s="485"/>
      <c r="AG195" s="485"/>
      <c r="AH195" s="485"/>
      <c r="AI195" s="485"/>
      <c r="AJ195" s="485"/>
      <c r="AK195" s="485"/>
      <c r="AL195" s="485"/>
      <c r="AM195" s="12"/>
    </row>
    <row r="196" spans="1:39" ht="19.5" customHeight="1" x14ac:dyDescent="0.25">
      <c r="A196" s="30"/>
      <c r="B196" s="41"/>
      <c r="C196" s="11"/>
      <c r="D196" s="221" t="s">
        <v>575</v>
      </c>
      <c r="E196" s="11"/>
      <c r="F196" s="11"/>
      <c r="G196" s="11"/>
      <c r="H196" s="11"/>
      <c r="I196" s="11"/>
      <c r="J196" s="11"/>
      <c r="K196" s="11"/>
      <c r="L196" s="11"/>
      <c r="M196" s="11"/>
      <c r="N196" s="441"/>
      <c r="O196" s="442"/>
      <c r="P196" s="442"/>
      <c r="Q196" s="442"/>
      <c r="R196" s="443"/>
      <c r="S196" s="11"/>
      <c r="T196" s="441"/>
      <c r="U196" s="442"/>
      <c r="V196" s="442"/>
      <c r="W196" s="442"/>
      <c r="X196" s="443"/>
      <c r="Y196" s="213"/>
      <c r="Z196" s="300"/>
      <c r="AA196" s="300"/>
      <c r="AB196" s="300"/>
      <c r="AC196" s="300"/>
      <c r="AD196" s="300"/>
      <c r="AE196" s="300"/>
      <c r="AF196" s="300"/>
      <c r="AG196" s="300"/>
      <c r="AH196" s="300"/>
      <c r="AI196" s="300"/>
      <c r="AJ196" s="300"/>
      <c r="AK196" s="300"/>
      <c r="AL196" s="300"/>
      <c r="AM196" s="12"/>
    </row>
    <row r="197" spans="1:39" ht="7.5" customHeight="1" x14ac:dyDescent="0.25">
      <c r="A197" s="30"/>
      <c r="B197" s="41"/>
      <c r="C197" s="11"/>
      <c r="D197" s="226"/>
      <c r="E197" s="11"/>
      <c r="F197" s="11"/>
      <c r="G197" s="11"/>
      <c r="H197" s="11"/>
      <c r="I197" s="11"/>
      <c r="J197" s="11"/>
      <c r="K197" s="11"/>
      <c r="L197" s="11"/>
      <c r="M197" s="11"/>
      <c r="N197" s="11"/>
      <c r="O197" s="11"/>
      <c r="P197" s="11"/>
      <c r="Q197" s="11"/>
      <c r="R197" s="11"/>
      <c r="S197" s="11"/>
      <c r="T197" s="11"/>
      <c r="U197" s="11"/>
      <c r="V197" s="11"/>
      <c r="W197" s="11"/>
      <c r="X197" s="11"/>
      <c r="Y197" s="213"/>
      <c r="Z197" s="485" t="str">
        <f>IF(AND(('MM-2019'!T192+'MM-2019'!T202)&lt;&gt;0,'1- Balanço'!C45&lt;&gt;0),IF(ROUND('1- Balanço'!C37+'1- Balanço'!C38,0)&lt;&gt;ROUND('MM-2019'!T202,0),"Intangível Líquido 2018 (DC) diferente do Intangível Líquido 2018 Movimentação do Intangível - item L do questionário - Aba MM",""),"")</f>
        <v/>
      </c>
      <c r="AA197" s="485"/>
      <c r="AB197" s="485"/>
      <c r="AC197" s="485"/>
      <c r="AD197" s="485"/>
      <c r="AE197" s="485"/>
      <c r="AF197" s="485"/>
      <c r="AG197" s="485"/>
      <c r="AH197" s="485"/>
      <c r="AI197" s="485"/>
      <c r="AJ197" s="485"/>
      <c r="AK197" s="485"/>
      <c r="AL197" s="485"/>
      <c r="AM197" s="12"/>
    </row>
    <row r="198" spans="1:39" ht="19.5" customHeight="1" x14ac:dyDescent="0.25">
      <c r="A198" s="30"/>
      <c r="B198" s="41"/>
      <c r="C198" s="11"/>
      <c r="D198" s="221" t="s">
        <v>576</v>
      </c>
      <c r="E198" s="11"/>
      <c r="F198" s="11"/>
      <c r="G198" s="11"/>
      <c r="H198" s="11"/>
      <c r="I198" s="11"/>
      <c r="J198" s="11"/>
      <c r="K198" s="11"/>
      <c r="L198" s="11"/>
      <c r="M198" s="11"/>
      <c r="N198" s="441"/>
      <c r="O198" s="442"/>
      <c r="P198" s="442"/>
      <c r="Q198" s="442"/>
      <c r="R198" s="443"/>
      <c r="S198" s="11"/>
      <c r="T198" s="441"/>
      <c r="U198" s="442"/>
      <c r="V198" s="442"/>
      <c r="W198" s="442"/>
      <c r="X198" s="443"/>
      <c r="Y198" s="213"/>
      <c r="Z198" s="485"/>
      <c r="AA198" s="485"/>
      <c r="AB198" s="485"/>
      <c r="AC198" s="485"/>
      <c r="AD198" s="485"/>
      <c r="AE198" s="485"/>
      <c r="AF198" s="485"/>
      <c r="AG198" s="485"/>
      <c r="AH198" s="485"/>
      <c r="AI198" s="485"/>
      <c r="AJ198" s="485"/>
      <c r="AK198" s="485"/>
      <c r="AL198" s="485"/>
      <c r="AM198" s="12"/>
    </row>
    <row r="199" spans="1:39" ht="7.5" customHeight="1" x14ac:dyDescent="0.25">
      <c r="A199" s="30"/>
      <c r="B199" s="41"/>
      <c r="C199" s="11"/>
      <c r="D199" s="9"/>
      <c r="E199" s="11"/>
      <c r="F199" s="11"/>
      <c r="G199" s="11"/>
      <c r="H199" s="11"/>
      <c r="I199" s="11"/>
      <c r="J199" s="11"/>
      <c r="K199" s="11"/>
      <c r="L199" s="11"/>
      <c r="M199" s="11"/>
      <c r="N199" s="11"/>
      <c r="O199" s="11"/>
      <c r="P199" s="11"/>
      <c r="Q199" s="11"/>
      <c r="R199" s="11"/>
      <c r="S199" s="11"/>
      <c r="T199" s="11"/>
      <c r="U199" s="11"/>
      <c r="V199" s="11"/>
      <c r="W199" s="11"/>
      <c r="X199" s="11"/>
      <c r="Y199" s="213"/>
      <c r="Z199" s="485"/>
      <c r="AA199" s="485"/>
      <c r="AB199" s="485"/>
      <c r="AC199" s="485"/>
      <c r="AD199" s="485"/>
      <c r="AE199" s="485"/>
      <c r="AF199" s="485"/>
      <c r="AG199" s="485"/>
      <c r="AH199" s="485"/>
      <c r="AI199" s="485"/>
      <c r="AJ199" s="485"/>
      <c r="AK199" s="485"/>
      <c r="AL199" s="485"/>
      <c r="AM199" s="12"/>
    </row>
    <row r="200" spans="1:39" ht="19.5" customHeight="1" x14ac:dyDescent="0.25">
      <c r="A200" s="30"/>
      <c r="B200" s="41"/>
      <c r="C200" s="11"/>
      <c r="D200" s="327" t="s">
        <v>607</v>
      </c>
      <c r="E200" s="11"/>
      <c r="F200" s="11"/>
      <c r="G200" s="11"/>
      <c r="H200" s="11"/>
      <c r="I200" s="11"/>
      <c r="J200" s="11"/>
      <c r="K200" s="11"/>
      <c r="L200" s="11"/>
      <c r="M200" s="11"/>
      <c r="N200" s="441"/>
      <c r="O200" s="442"/>
      <c r="P200" s="442"/>
      <c r="Q200" s="442"/>
      <c r="R200" s="443"/>
      <c r="S200" s="11"/>
      <c r="T200" s="441"/>
      <c r="U200" s="442"/>
      <c r="V200" s="442"/>
      <c r="W200" s="442"/>
      <c r="X200" s="443"/>
      <c r="Y200" s="213"/>
      <c r="Z200" s="485"/>
      <c r="AA200" s="485"/>
      <c r="AB200" s="485"/>
      <c r="AC200" s="485"/>
      <c r="AD200" s="485"/>
      <c r="AE200" s="485"/>
      <c r="AF200" s="485"/>
      <c r="AG200" s="485"/>
      <c r="AH200" s="485"/>
      <c r="AI200" s="485"/>
      <c r="AJ200" s="485"/>
      <c r="AK200" s="485"/>
      <c r="AL200" s="485"/>
      <c r="AM200" s="12"/>
    </row>
    <row r="201" spans="1:39" ht="5.0999999999999996" customHeight="1" x14ac:dyDescent="0.25">
      <c r="A201" s="30"/>
      <c r="B201" s="41"/>
      <c r="C201" s="11"/>
      <c r="D201" s="9"/>
      <c r="E201" s="11"/>
      <c r="F201" s="11"/>
      <c r="G201" s="11"/>
      <c r="H201" s="11"/>
      <c r="I201" s="11"/>
      <c r="J201" s="11"/>
      <c r="K201" s="11"/>
      <c r="L201" s="11"/>
      <c r="M201" s="11"/>
      <c r="N201" s="11"/>
      <c r="O201" s="11"/>
      <c r="P201" s="11"/>
      <c r="Q201" s="11"/>
      <c r="R201" s="11"/>
      <c r="S201" s="11"/>
      <c r="T201" s="11"/>
      <c r="U201" s="11"/>
      <c r="V201" s="77"/>
      <c r="W201" s="220"/>
      <c r="X201" s="220"/>
      <c r="Y201" s="213"/>
      <c r="Z201" s="220"/>
      <c r="AA201" s="213"/>
      <c r="AB201" s="213"/>
      <c r="AC201" s="213"/>
      <c r="AD201" s="213"/>
      <c r="AE201" s="213"/>
      <c r="AF201" s="213"/>
      <c r="AG201" s="213"/>
      <c r="AH201" s="213"/>
      <c r="AI201" s="213"/>
      <c r="AJ201" s="213"/>
      <c r="AK201" s="213"/>
      <c r="AL201" s="213"/>
      <c r="AM201" s="12"/>
    </row>
    <row r="202" spans="1:39" ht="19.5" customHeight="1" x14ac:dyDescent="0.25">
      <c r="A202" s="6"/>
      <c r="B202" s="11"/>
      <c r="C202" s="11"/>
      <c r="D202" s="327" t="s">
        <v>577</v>
      </c>
      <c r="E202" s="11"/>
      <c r="F202" s="11"/>
      <c r="G202" s="11"/>
      <c r="H202" s="11"/>
      <c r="I202" s="11"/>
      <c r="J202" s="11"/>
      <c r="K202" s="11"/>
      <c r="L202" s="11"/>
      <c r="M202" s="11"/>
      <c r="N202" s="428">
        <f>+N192+N194+N196+N198+N200</f>
        <v>0</v>
      </c>
      <c r="O202" s="429"/>
      <c r="P202" s="429"/>
      <c r="Q202" s="429"/>
      <c r="R202" s="430"/>
      <c r="S202" s="11"/>
      <c r="T202" s="428">
        <f>+T192+T194+T196+T198+T200</f>
        <v>0</v>
      </c>
      <c r="U202" s="429"/>
      <c r="V202" s="429"/>
      <c r="W202" s="429"/>
      <c r="X202" s="430"/>
      <c r="Y202" s="11"/>
      <c r="Z202" s="11"/>
      <c r="AA202" s="11"/>
      <c r="AB202" s="11"/>
      <c r="AC202" s="11"/>
      <c r="AD202" s="11"/>
      <c r="AE202" s="11"/>
      <c r="AF202" s="11"/>
      <c r="AG202" s="11"/>
      <c r="AH202" s="11"/>
      <c r="AI202" s="11"/>
      <c r="AJ202" s="11"/>
      <c r="AK202" s="11"/>
      <c r="AL202" s="11"/>
      <c r="AM202" s="12"/>
    </row>
    <row r="203" spans="1:39" ht="5.0999999999999996" customHeight="1" x14ac:dyDescent="0.25">
      <c r="A203" s="30"/>
      <c r="B203" s="41"/>
      <c r="C203" s="11"/>
      <c r="D203" s="9"/>
      <c r="E203" s="11"/>
      <c r="F203" s="11"/>
      <c r="G203" s="11"/>
      <c r="H203" s="11"/>
      <c r="I203" s="11"/>
      <c r="J203" s="11"/>
      <c r="K203" s="11"/>
      <c r="L203" s="11"/>
      <c r="M203" s="11"/>
      <c r="N203" s="11"/>
      <c r="O203" s="11"/>
      <c r="P203" s="11"/>
      <c r="Q203" s="11"/>
      <c r="R203" s="11"/>
      <c r="S203" s="11"/>
      <c r="T203" s="11"/>
      <c r="U203" s="11"/>
      <c r="V203" s="77"/>
      <c r="W203" s="220"/>
      <c r="X203" s="220"/>
      <c r="Y203" s="213"/>
      <c r="Z203" s="220"/>
      <c r="AA203" s="213"/>
      <c r="AB203" s="213"/>
      <c r="AC203" s="213"/>
      <c r="AD203" s="213"/>
      <c r="AE203" s="213"/>
      <c r="AF203" s="213"/>
      <c r="AG203" s="213"/>
      <c r="AH203" s="213"/>
      <c r="AI203" s="213"/>
      <c r="AJ203" s="213"/>
      <c r="AK203" s="213"/>
      <c r="AL203" s="213"/>
      <c r="AM203" s="12"/>
    </row>
    <row r="204" spans="1:39" ht="5.0999999999999996" customHeight="1" thickBot="1" x14ac:dyDescent="0.25">
      <c r="A204" s="23"/>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5"/>
    </row>
    <row r="205" spans="1:39" ht="5.0999999999999996" customHeight="1" x14ac:dyDescent="0.25">
      <c r="A205" s="316"/>
      <c r="B205" s="197"/>
      <c r="C205" s="3"/>
      <c r="D205" s="317"/>
      <c r="E205" s="3"/>
      <c r="F205" s="3"/>
      <c r="G205" s="3"/>
      <c r="H205" s="3"/>
      <c r="I205" s="3"/>
      <c r="J205" s="3"/>
      <c r="K205" s="3"/>
      <c r="L205" s="3"/>
      <c r="M205" s="3"/>
      <c r="N205" s="3"/>
      <c r="O205" s="3"/>
      <c r="P205" s="3"/>
      <c r="Q205" s="3"/>
      <c r="R205" s="3"/>
      <c r="S205" s="3"/>
      <c r="T205" s="3"/>
      <c r="U205" s="3"/>
      <c r="V205" s="340"/>
      <c r="W205" s="4"/>
      <c r="X205" s="4"/>
      <c r="Y205" s="318"/>
      <c r="Z205" s="4"/>
      <c r="AA205" s="318"/>
      <c r="AB205" s="318"/>
      <c r="AC205" s="318"/>
      <c r="AD205" s="318"/>
      <c r="AE205" s="318"/>
      <c r="AF205" s="318"/>
      <c r="AG205" s="318"/>
      <c r="AH205" s="318"/>
      <c r="AI205" s="318"/>
      <c r="AJ205" s="318"/>
      <c r="AK205" s="318"/>
      <c r="AL205" s="318"/>
      <c r="AM205" s="5"/>
    </row>
    <row r="206" spans="1:39" ht="7.5" customHeight="1" thickBot="1" x14ac:dyDescent="0.3">
      <c r="A206" s="30"/>
      <c r="B206" s="41"/>
      <c r="C206" s="11"/>
      <c r="D206" s="9"/>
      <c r="E206" s="11"/>
      <c r="F206" s="11"/>
      <c r="G206" s="11"/>
      <c r="H206" s="11"/>
      <c r="I206" s="11"/>
      <c r="J206" s="11"/>
      <c r="K206" s="11"/>
      <c r="L206" s="11"/>
      <c r="M206" s="11"/>
      <c r="N206" s="11"/>
      <c r="O206" s="11"/>
      <c r="P206" s="11"/>
      <c r="Q206" s="11"/>
      <c r="R206" s="11"/>
      <c r="S206" s="11"/>
      <c r="T206" s="11"/>
      <c r="U206" s="11"/>
      <c r="V206" s="77"/>
      <c r="W206" s="10"/>
      <c r="X206" s="10"/>
      <c r="Y206" s="331"/>
      <c r="Z206" s="10"/>
      <c r="AA206" s="331"/>
      <c r="AB206" s="331"/>
      <c r="AC206" s="331"/>
      <c r="AD206" s="331"/>
      <c r="AE206" s="331"/>
      <c r="AF206" s="331"/>
      <c r="AG206" s="331"/>
      <c r="AH206" s="331"/>
      <c r="AI206" s="331"/>
      <c r="AJ206" s="331"/>
      <c r="AK206" s="331"/>
      <c r="AL206" s="331"/>
      <c r="AM206" s="12"/>
    </row>
    <row r="207" spans="1:39" ht="19.5" customHeight="1" thickBot="1" x14ac:dyDescent="0.3">
      <c r="A207" s="30"/>
      <c r="B207" s="32" t="s">
        <v>343</v>
      </c>
      <c r="C207" s="11"/>
      <c r="D207" s="9" t="s">
        <v>565</v>
      </c>
      <c r="E207" s="11"/>
      <c r="F207" s="11"/>
      <c r="G207" s="11"/>
      <c r="H207" s="11"/>
      <c r="I207" s="11"/>
      <c r="J207" s="11"/>
      <c r="K207" s="11"/>
      <c r="L207" s="11"/>
      <c r="M207" s="11"/>
      <c r="N207" s="11"/>
      <c r="O207" s="11"/>
      <c r="P207" s="11"/>
      <c r="Q207" s="11"/>
      <c r="R207" s="11"/>
      <c r="S207" s="11"/>
      <c r="T207" s="11"/>
      <c r="U207" s="11"/>
      <c r="V207" s="759"/>
      <c r="W207" s="760"/>
      <c r="X207" s="761"/>
      <c r="Y207" s="213"/>
      <c r="Z207" s="220"/>
      <c r="AA207" s="213"/>
      <c r="AB207" s="213"/>
      <c r="AC207" s="549" t="s">
        <v>65</v>
      </c>
      <c r="AD207" s="549"/>
      <c r="AE207" s="549"/>
      <c r="AF207" s="549"/>
      <c r="AG207" s="549"/>
      <c r="AH207" s="549"/>
      <c r="AI207" s="213"/>
      <c r="AJ207" s="465" t="str">
        <f>IF(V13=0," ",V13)</f>
        <v xml:space="preserve"> </v>
      </c>
      <c r="AK207" s="466"/>
      <c r="AL207" s="467"/>
      <c r="AM207" s="12"/>
    </row>
    <row r="208" spans="1:39" ht="0.95" customHeight="1" x14ac:dyDescent="0.25">
      <c r="A208" s="30"/>
      <c r="B208" s="41"/>
      <c r="C208" s="11"/>
      <c r="D208" s="9"/>
      <c r="E208" s="11"/>
      <c r="F208" s="11"/>
      <c r="G208" s="11"/>
      <c r="H208" s="11"/>
      <c r="I208" s="11"/>
      <c r="J208" s="11"/>
      <c r="K208" s="11"/>
      <c r="L208" s="11"/>
      <c r="M208" s="11"/>
      <c r="N208" s="11"/>
      <c r="O208" s="11"/>
      <c r="P208" s="11"/>
      <c r="Q208" s="11"/>
      <c r="R208" s="11"/>
      <c r="S208" s="11"/>
      <c r="T208" s="11"/>
      <c r="U208" s="11"/>
      <c r="V208" s="77"/>
      <c r="W208" s="220"/>
      <c r="X208" s="220"/>
      <c r="Y208" s="213"/>
      <c r="Z208" s="220"/>
      <c r="AA208" s="213"/>
      <c r="AB208" s="213"/>
      <c r="AC208" s="213"/>
      <c r="AD208" s="213"/>
      <c r="AE208" s="213"/>
      <c r="AF208" s="213"/>
      <c r="AG208" s="213"/>
      <c r="AH208" s="213"/>
      <c r="AI208" s="213"/>
      <c r="AJ208" s="213"/>
      <c r="AK208" s="213"/>
      <c r="AL208" s="213"/>
      <c r="AM208" s="12"/>
    </row>
    <row r="209" spans="1:39" ht="0.95" customHeight="1" x14ac:dyDescent="0.25">
      <c r="A209" s="30"/>
      <c r="B209" s="41"/>
      <c r="C209" s="11"/>
      <c r="D209" s="9"/>
      <c r="E209" s="11"/>
      <c r="F209" s="11"/>
      <c r="G209" s="11"/>
      <c r="H209" s="11"/>
      <c r="I209" s="11"/>
      <c r="J209" s="11"/>
      <c r="K209" s="11"/>
      <c r="L209" s="11"/>
      <c r="M209" s="11"/>
      <c r="N209" s="11"/>
      <c r="O209" s="11"/>
      <c r="P209" s="11"/>
      <c r="Q209" s="11"/>
      <c r="R209" s="11"/>
      <c r="S209" s="11"/>
      <c r="T209" s="11"/>
      <c r="U209" s="11"/>
      <c r="V209" s="77"/>
      <c r="W209" s="220"/>
      <c r="X209" s="220"/>
      <c r="Y209" s="213"/>
      <c r="Z209" s="220"/>
      <c r="AA209" s="213"/>
      <c r="AB209" s="213"/>
      <c r="AC209" s="213"/>
      <c r="AD209" s="213"/>
      <c r="AE209" s="213"/>
      <c r="AF209" s="213"/>
      <c r="AG209" s="213"/>
      <c r="AH209" s="213"/>
      <c r="AI209" s="213"/>
      <c r="AJ209" s="213"/>
      <c r="AK209" s="213"/>
      <c r="AL209" s="213"/>
      <c r="AM209" s="12"/>
    </row>
    <row r="210" spans="1:39" ht="0.95" customHeight="1" x14ac:dyDescent="0.25">
      <c r="A210" s="30"/>
      <c r="B210" s="41"/>
      <c r="C210" s="11"/>
      <c r="D210" s="9"/>
      <c r="E210" s="11"/>
      <c r="F210" s="11"/>
      <c r="G210" s="11"/>
      <c r="H210" s="11"/>
      <c r="I210" s="11"/>
      <c r="J210" s="11"/>
      <c r="K210" s="11"/>
      <c r="L210" s="11"/>
      <c r="M210" s="11"/>
      <c r="N210" s="11"/>
      <c r="O210" s="11"/>
      <c r="P210" s="11"/>
      <c r="Q210" s="11"/>
      <c r="R210" s="11"/>
      <c r="S210" s="11"/>
      <c r="T210" s="11"/>
      <c r="U210" s="11"/>
      <c r="V210" s="77"/>
      <c r="W210" s="11"/>
      <c r="X210" s="11"/>
      <c r="Y210" s="11"/>
      <c r="Z210" s="11"/>
      <c r="AA210" s="11"/>
      <c r="AB210" s="11"/>
      <c r="AC210" s="213"/>
      <c r="AD210" s="229"/>
      <c r="AE210" s="213"/>
      <c r="AF210" s="213"/>
      <c r="AG210" s="213"/>
      <c r="AH210" s="213"/>
      <c r="AI210" s="213"/>
      <c r="AJ210" s="213"/>
      <c r="AK210" s="213"/>
      <c r="AL210" s="247"/>
      <c r="AM210" s="12"/>
    </row>
    <row r="211" spans="1:39" ht="7.5" customHeight="1" thickBot="1" x14ac:dyDescent="0.3">
      <c r="A211" s="84"/>
      <c r="B211" s="85"/>
      <c r="C211" s="24"/>
      <c r="D211" s="86"/>
      <c r="E211" s="24"/>
      <c r="F211" s="24"/>
      <c r="G211" s="24"/>
      <c r="H211" s="24"/>
      <c r="I211" s="24"/>
      <c r="J211" s="24"/>
      <c r="K211" s="24"/>
      <c r="L211" s="24"/>
      <c r="M211" s="24"/>
      <c r="N211" s="24"/>
      <c r="O211" s="24"/>
      <c r="P211" s="24"/>
      <c r="Q211" s="24"/>
      <c r="R211" s="24"/>
      <c r="S211" s="24"/>
      <c r="T211" s="24"/>
      <c r="U211" s="24"/>
      <c r="V211" s="230"/>
      <c r="W211" s="231"/>
      <c r="X211" s="231"/>
      <c r="Y211" s="230"/>
      <c r="Z211" s="231"/>
      <c r="AA211" s="230"/>
      <c r="AB211" s="230"/>
      <c r="AC211" s="460"/>
      <c r="AD211" s="460"/>
      <c r="AE211" s="460"/>
      <c r="AF211" s="460"/>
      <c r="AG211" s="460"/>
      <c r="AH211" s="460"/>
      <c r="AI211" s="460"/>
      <c r="AJ211" s="460"/>
      <c r="AK211" s="460"/>
      <c r="AL211" s="460"/>
      <c r="AM211" s="461"/>
    </row>
    <row r="212" spans="1:39" ht="7.5" customHeight="1" thickBot="1" x14ac:dyDescent="0.3">
      <c r="A212" s="316"/>
      <c r="B212" s="197"/>
      <c r="C212" s="3"/>
      <c r="D212" s="317"/>
      <c r="E212" s="3"/>
      <c r="F212" s="3"/>
      <c r="G212" s="3"/>
      <c r="H212" s="3"/>
      <c r="I212" s="3"/>
      <c r="J212" s="3"/>
      <c r="K212" s="3"/>
      <c r="L212" s="3"/>
      <c r="M212" s="3"/>
      <c r="N212" s="3"/>
      <c r="O212" s="3"/>
      <c r="P212" s="3"/>
      <c r="Q212" s="3"/>
      <c r="R212" s="3"/>
      <c r="S212" s="3"/>
      <c r="T212" s="3"/>
      <c r="U212" s="3"/>
      <c r="V212" s="318"/>
      <c r="W212" s="4"/>
      <c r="X212" s="4"/>
      <c r="Y212" s="318"/>
      <c r="Z212" s="4"/>
      <c r="AA212" s="318"/>
      <c r="AB212" s="318"/>
      <c r="AC212" s="319"/>
      <c r="AD212" s="319"/>
      <c r="AE212" s="319"/>
      <c r="AF212" s="319"/>
      <c r="AG212" s="319"/>
      <c r="AH212" s="319"/>
      <c r="AI212" s="319"/>
      <c r="AJ212" s="319"/>
      <c r="AK212" s="319"/>
      <c r="AL212" s="319"/>
      <c r="AM212" s="320"/>
    </row>
    <row r="213" spans="1:39" ht="19.5" customHeight="1" thickBot="1" x14ac:dyDescent="0.3">
      <c r="A213" s="30"/>
      <c r="B213" s="32" t="s">
        <v>355</v>
      </c>
      <c r="C213" s="11"/>
      <c r="D213" s="9" t="s">
        <v>583</v>
      </c>
      <c r="E213" s="11"/>
      <c r="F213" s="11"/>
      <c r="G213" s="11"/>
      <c r="H213" s="11"/>
      <c r="I213" s="11"/>
      <c r="J213" s="11"/>
      <c r="K213" s="11"/>
      <c r="L213" s="11"/>
      <c r="M213" s="11"/>
      <c r="N213" s="11"/>
      <c r="O213" s="11"/>
      <c r="P213" s="11"/>
      <c r="Q213" s="11"/>
      <c r="R213" s="11"/>
      <c r="S213" s="464" t="s">
        <v>584</v>
      </c>
      <c r="T213" s="464"/>
      <c r="U213" s="464"/>
      <c r="V213" s="464"/>
      <c r="W213" s="464"/>
      <c r="X213" s="10"/>
      <c r="Y213" s="213"/>
      <c r="Z213" s="10"/>
      <c r="AA213" s="213"/>
      <c r="AB213" s="213"/>
      <c r="AC213" s="549"/>
      <c r="AD213" s="549"/>
      <c r="AE213" s="549"/>
      <c r="AF213" s="549"/>
      <c r="AG213" s="549"/>
      <c r="AH213" s="549"/>
      <c r="AI213" s="342"/>
      <c r="AJ213" s="439"/>
      <c r="AK213" s="440"/>
      <c r="AL213" s="440"/>
      <c r="AM213" s="304"/>
    </row>
    <row r="214" spans="1:39" ht="7.5" customHeight="1" x14ac:dyDescent="0.25">
      <c r="A214" s="30"/>
      <c r="B214" s="41"/>
      <c r="C214" s="11"/>
      <c r="D214" s="9"/>
      <c r="E214" s="11"/>
      <c r="F214" s="11"/>
      <c r="G214" s="11"/>
      <c r="H214" s="11"/>
      <c r="I214" s="11"/>
      <c r="J214" s="11"/>
      <c r="K214" s="11"/>
      <c r="L214" s="11"/>
      <c r="M214" s="11"/>
      <c r="N214" s="11"/>
      <c r="O214" s="11"/>
      <c r="P214" s="11"/>
      <c r="Q214" s="11"/>
      <c r="R214" s="11"/>
      <c r="S214" s="11"/>
      <c r="T214" s="11"/>
      <c r="U214" s="11"/>
      <c r="V214" s="213"/>
      <c r="W214" s="10"/>
      <c r="X214" s="10"/>
      <c r="Y214" s="213"/>
      <c r="Z214" s="10"/>
      <c r="AA214" s="213"/>
      <c r="AB214" s="213"/>
      <c r="AC214" s="303"/>
      <c r="AD214" s="303"/>
      <c r="AE214" s="303"/>
      <c r="AF214" s="303"/>
      <c r="AG214" s="303"/>
      <c r="AH214" s="303"/>
      <c r="AI214" s="303"/>
      <c r="AJ214" s="303"/>
      <c r="AK214" s="303"/>
      <c r="AL214" s="303"/>
      <c r="AM214" s="304"/>
    </row>
    <row r="215" spans="1:39" ht="19.5" customHeight="1" x14ac:dyDescent="0.25">
      <c r="A215" s="30"/>
      <c r="B215" s="462" t="s">
        <v>658</v>
      </c>
      <c r="C215" s="463"/>
      <c r="D215" s="463"/>
      <c r="E215" s="463"/>
      <c r="F215" s="463"/>
      <c r="G215" s="463"/>
      <c r="H215" s="463"/>
      <c r="I215" s="463"/>
      <c r="J215" s="463"/>
      <c r="K215" s="463"/>
      <c r="L215" s="463"/>
      <c r="M215" s="463"/>
      <c r="N215" s="463"/>
      <c r="O215" s="463"/>
      <c r="P215" s="11"/>
      <c r="Q215" s="11"/>
      <c r="R215" s="11"/>
      <c r="S215" s="441"/>
      <c r="T215" s="442"/>
      <c r="U215" s="442"/>
      <c r="V215" s="442"/>
      <c r="W215" s="443"/>
      <c r="X215" s="10"/>
      <c r="Y215" s="459" t="s">
        <v>584</v>
      </c>
      <c r="Z215" s="459"/>
      <c r="AA215" s="459"/>
      <c r="AB215" s="459"/>
      <c r="AC215" s="459"/>
      <c r="AD215" s="303"/>
      <c r="AE215" s="303"/>
      <c r="AF215" s="303"/>
      <c r="AG215" s="303"/>
      <c r="AH215" s="303"/>
      <c r="AI215" s="303"/>
      <c r="AJ215" s="303"/>
      <c r="AK215" s="303"/>
      <c r="AL215" s="303"/>
      <c r="AM215" s="304"/>
    </row>
    <row r="216" spans="1:39" ht="19.5" customHeight="1" x14ac:dyDescent="0.25">
      <c r="A216" s="30"/>
      <c r="B216" s="463"/>
      <c r="C216" s="463"/>
      <c r="D216" s="463"/>
      <c r="E216" s="463"/>
      <c r="F216" s="463"/>
      <c r="G216" s="463"/>
      <c r="H216" s="463"/>
      <c r="I216" s="463"/>
      <c r="J216" s="463"/>
      <c r="K216" s="463"/>
      <c r="L216" s="463"/>
      <c r="M216" s="463"/>
      <c r="N216" s="463"/>
      <c r="O216" s="463"/>
      <c r="P216" s="11"/>
      <c r="Q216" s="11"/>
      <c r="R216" s="11"/>
      <c r="S216" s="324"/>
      <c r="T216" s="324"/>
      <c r="U216" s="324"/>
      <c r="V216" s="324"/>
      <c r="W216" s="324"/>
      <c r="X216" s="10"/>
      <c r="Y216" s="279"/>
      <c r="Z216" s="279"/>
      <c r="AA216" s="279"/>
      <c r="AB216" s="279"/>
      <c r="AC216" s="279"/>
      <c r="AD216" s="303"/>
      <c r="AE216" s="303"/>
      <c r="AF216" s="303"/>
      <c r="AG216" s="303"/>
      <c r="AH216" s="303"/>
      <c r="AI216" s="303"/>
      <c r="AJ216" s="303"/>
      <c r="AK216" s="303"/>
      <c r="AL216" s="303"/>
      <c r="AM216" s="304"/>
    </row>
    <row r="217" spans="1:39" ht="7.5" customHeight="1" x14ac:dyDescent="0.25">
      <c r="A217" s="30"/>
      <c r="B217" s="9"/>
      <c r="C217" s="11"/>
      <c r="D217" s="9"/>
      <c r="E217" s="11"/>
      <c r="F217" s="11"/>
      <c r="G217" s="11"/>
      <c r="H217" s="11"/>
      <c r="I217" s="11"/>
      <c r="J217" s="11"/>
      <c r="K217" s="11"/>
      <c r="L217" s="11"/>
      <c r="M217" s="11"/>
      <c r="N217" s="11"/>
      <c r="O217" s="11"/>
      <c r="P217" s="11"/>
      <c r="Q217" s="11"/>
      <c r="R217" s="11"/>
      <c r="S217" s="11"/>
      <c r="T217" s="11"/>
      <c r="U217" s="11"/>
      <c r="V217" s="213"/>
      <c r="W217" s="10"/>
      <c r="X217" s="10"/>
      <c r="Y217" s="21"/>
      <c r="Z217" s="19"/>
      <c r="AA217" s="21"/>
      <c r="AB217" s="21"/>
      <c r="AC217" s="303"/>
      <c r="AD217" s="303"/>
      <c r="AE217" s="303"/>
      <c r="AF217" s="303"/>
      <c r="AG217" s="303"/>
      <c r="AH217" s="303"/>
      <c r="AI217" s="303"/>
      <c r="AJ217" s="303"/>
      <c r="AK217" s="303"/>
      <c r="AL217" s="303"/>
      <c r="AM217" s="304"/>
    </row>
    <row r="218" spans="1:39" ht="7.5" customHeight="1" x14ac:dyDescent="0.25">
      <c r="A218" s="306"/>
      <c r="B218" s="309"/>
      <c r="C218" s="308"/>
      <c r="D218" s="309"/>
      <c r="E218" s="308"/>
      <c r="F218" s="308"/>
      <c r="G218" s="308"/>
      <c r="H218" s="308"/>
      <c r="I218" s="308"/>
      <c r="J218" s="308"/>
      <c r="K218" s="308"/>
      <c r="L218" s="308"/>
      <c r="M218" s="308"/>
      <c r="N218" s="308"/>
      <c r="O218" s="308"/>
      <c r="P218" s="308"/>
      <c r="Q218" s="308"/>
      <c r="R218" s="308"/>
      <c r="S218" s="308"/>
      <c r="T218" s="308"/>
      <c r="U218" s="308"/>
      <c r="V218" s="310"/>
      <c r="W218" s="311"/>
      <c r="X218" s="311"/>
      <c r="Y218" s="314"/>
      <c r="Z218" s="315"/>
      <c r="AA218" s="314"/>
      <c r="AB218" s="314"/>
      <c r="AC218" s="312"/>
      <c r="AD218" s="312"/>
      <c r="AE218" s="312"/>
      <c r="AF218" s="312"/>
      <c r="AG218" s="312"/>
      <c r="AH218" s="312"/>
      <c r="AI218" s="312"/>
      <c r="AJ218" s="312"/>
      <c r="AK218" s="312"/>
      <c r="AL218" s="312"/>
      <c r="AM218" s="313"/>
    </row>
    <row r="219" spans="1:39" ht="19.5" customHeight="1" x14ac:dyDescent="0.25">
      <c r="A219" s="30"/>
      <c r="B219" s="305" t="s">
        <v>659</v>
      </c>
      <c r="C219" s="11"/>
      <c r="D219" s="305"/>
      <c r="E219" s="11"/>
      <c r="F219" s="11"/>
      <c r="G219" s="11"/>
      <c r="H219" s="11"/>
      <c r="I219" s="11"/>
      <c r="J219" s="11"/>
      <c r="K219" s="11"/>
      <c r="L219" s="11"/>
      <c r="M219" s="11"/>
      <c r="N219" s="11"/>
      <c r="O219" s="11"/>
      <c r="P219" s="11"/>
      <c r="Q219" s="11"/>
      <c r="R219" s="11"/>
      <c r="S219" s="441"/>
      <c r="T219" s="442"/>
      <c r="U219" s="442"/>
      <c r="V219" s="442"/>
      <c r="W219" s="443"/>
      <c r="X219" s="10"/>
      <c r="Y219" s="459" t="s">
        <v>584</v>
      </c>
      <c r="Z219" s="459"/>
      <c r="AA219" s="459"/>
      <c r="AB219" s="459"/>
      <c r="AC219" s="459"/>
      <c r="AD219" s="303"/>
      <c r="AE219" s="303"/>
      <c r="AF219" s="303"/>
      <c r="AG219" s="303"/>
      <c r="AH219" s="303"/>
      <c r="AI219" s="303"/>
      <c r="AJ219" s="303"/>
      <c r="AK219" s="303"/>
      <c r="AL219" s="303"/>
      <c r="AM219" s="304"/>
    </row>
    <row r="220" spans="1:39" ht="7.5" customHeight="1" x14ac:dyDescent="0.25">
      <c r="A220" s="30"/>
      <c r="B220" s="9"/>
      <c r="C220" s="11"/>
      <c r="D220" s="9"/>
      <c r="E220" s="11"/>
      <c r="F220" s="11"/>
      <c r="G220" s="11"/>
      <c r="H220" s="11"/>
      <c r="I220" s="11"/>
      <c r="J220" s="11"/>
      <c r="K220" s="11"/>
      <c r="L220" s="11"/>
      <c r="M220" s="11"/>
      <c r="N220" s="11"/>
      <c r="O220" s="11"/>
      <c r="P220" s="11"/>
      <c r="Q220" s="11"/>
      <c r="R220" s="11"/>
      <c r="S220" s="11"/>
      <c r="T220" s="11"/>
      <c r="U220" s="11"/>
      <c r="V220" s="213"/>
      <c r="W220" s="10"/>
      <c r="X220" s="10"/>
      <c r="Y220" s="213"/>
      <c r="Z220" s="10"/>
      <c r="AA220" s="213"/>
      <c r="AB220" s="213"/>
      <c r="AC220" s="303"/>
      <c r="AD220" s="303"/>
      <c r="AE220" s="303"/>
      <c r="AF220" s="303"/>
      <c r="AG220" s="303"/>
      <c r="AH220" s="303"/>
      <c r="AI220" s="303"/>
      <c r="AJ220" s="303"/>
      <c r="AK220" s="303"/>
      <c r="AL220" s="303"/>
      <c r="AM220" s="304"/>
    </row>
    <row r="221" spans="1:39" ht="19.5" customHeight="1" x14ac:dyDescent="0.25">
      <c r="A221" s="30"/>
      <c r="B221" s="305" t="s">
        <v>591</v>
      </c>
      <c r="C221" s="11"/>
      <c r="D221" s="305"/>
      <c r="E221" s="11"/>
      <c r="F221" s="11"/>
      <c r="G221" s="11"/>
      <c r="H221" s="11"/>
      <c r="I221" s="11"/>
      <c r="J221" s="11"/>
      <c r="K221" s="11"/>
      <c r="L221" s="11"/>
      <c r="M221" s="11"/>
      <c r="N221" s="11"/>
      <c r="O221" s="11"/>
      <c r="P221" s="11"/>
      <c r="Q221" s="11"/>
      <c r="R221" s="11"/>
      <c r="S221" s="11"/>
      <c r="T221" s="11"/>
      <c r="U221" s="11"/>
      <c r="V221" s="213"/>
      <c r="W221" s="10"/>
      <c r="X221" s="10"/>
      <c r="Y221" s="213"/>
      <c r="Z221" s="10"/>
      <c r="AA221" s="213"/>
      <c r="AB221" s="213"/>
      <c r="AC221" s="303"/>
      <c r="AD221" s="303"/>
      <c r="AE221" s="303"/>
      <c r="AF221" s="303"/>
      <c r="AG221" s="303"/>
      <c r="AH221" s="303"/>
      <c r="AI221" s="303"/>
      <c r="AJ221" s="303"/>
      <c r="AK221" s="303"/>
      <c r="AL221" s="303"/>
      <c r="AM221" s="304"/>
    </row>
    <row r="222" spans="1:39" ht="7.5" customHeight="1" x14ac:dyDescent="0.25">
      <c r="A222" s="30"/>
      <c r="B222" s="41"/>
      <c r="C222" s="11"/>
      <c r="D222" s="9"/>
      <c r="E222" s="11"/>
      <c r="F222" s="11"/>
      <c r="G222" s="11"/>
      <c r="H222" s="11"/>
      <c r="I222" s="11"/>
      <c r="J222" s="11"/>
      <c r="K222" s="11"/>
      <c r="L222" s="11"/>
      <c r="M222" s="11"/>
      <c r="N222" s="11"/>
      <c r="O222" s="11"/>
      <c r="P222" s="11"/>
      <c r="Q222" s="11"/>
      <c r="R222" s="11"/>
      <c r="S222" s="11"/>
      <c r="T222" s="11"/>
      <c r="U222" s="11"/>
      <c r="V222" s="213"/>
      <c r="W222" s="10"/>
      <c r="X222" s="10"/>
      <c r="Y222" s="213"/>
      <c r="Z222" s="10"/>
      <c r="AA222" s="213"/>
      <c r="AB222" s="213"/>
      <c r="AC222" s="303"/>
      <c r="AD222" s="303"/>
      <c r="AE222" s="303"/>
      <c r="AF222" s="303"/>
      <c r="AG222" s="303"/>
      <c r="AH222" s="303"/>
      <c r="AI222" s="303"/>
      <c r="AJ222" s="303"/>
      <c r="AK222" s="303"/>
      <c r="AL222" s="303"/>
      <c r="AM222" s="304"/>
    </row>
    <row r="223" spans="1:39" ht="19.5" customHeight="1" x14ac:dyDescent="0.2">
      <c r="A223" s="30"/>
      <c r="B223" s="444"/>
      <c r="C223" s="445"/>
      <c r="D223" s="445"/>
      <c r="E223" s="445"/>
      <c r="F223" s="445"/>
      <c r="G223" s="445"/>
      <c r="H223" s="445"/>
      <c r="I223" s="445"/>
      <c r="J223" s="445"/>
      <c r="K223" s="445"/>
      <c r="L223" s="445"/>
      <c r="M223" s="445"/>
      <c r="N223" s="445"/>
      <c r="O223" s="445"/>
      <c r="P223" s="445"/>
      <c r="Q223" s="445"/>
      <c r="R223" s="445"/>
      <c r="S223" s="445"/>
      <c r="T223" s="445"/>
      <c r="U223" s="445"/>
      <c r="V223" s="445"/>
      <c r="W223" s="445"/>
      <c r="X223" s="445"/>
      <c r="Y223" s="445"/>
      <c r="Z223" s="445"/>
      <c r="AA223" s="445"/>
      <c r="AB223" s="445"/>
      <c r="AC223" s="445"/>
      <c r="AD223" s="445"/>
      <c r="AE223" s="445"/>
      <c r="AF223" s="445"/>
      <c r="AG223" s="445"/>
      <c r="AH223" s="445"/>
      <c r="AI223" s="445"/>
      <c r="AJ223" s="445"/>
      <c r="AK223" s="445"/>
      <c r="AL223" s="446"/>
      <c r="AM223" s="304"/>
    </row>
    <row r="224" spans="1:39" ht="19.5" customHeight="1" x14ac:dyDescent="0.2">
      <c r="A224" s="30"/>
      <c r="B224" s="447"/>
      <c r="C224" s="448"/>
      <c r="D224" s="448"/>
      <c r="E224" s="448"/>
      <c r="F224" s="448"/>
      <c r="G224" s="448"/>
      <c r="H224" s="448"/>
      <c r="I224" s="448"/>
      <c r="J224" s="448"/>
      <c r="K224" s="448"/>
      <c r="L224" s="448"/>
      <c r="M224" s="448"/>
      <c r="N224" s="448"/>
      <c r="O224" s="448"/>
      <c r="P224" s="448"/>
      <c r="Q224" s="448"/>
      <c r="R224" s="448"/>
      <c r="S224" s="448"/>
      <c r="T224" s="448"/>
      <c r="U224" s="448"/>
      <c r="V224" s="448"/>
      <c r="W224" s="448"/>
      <c r="X224" s="448"/>
      <c r="Y224" s="448"/>
      <c r="Z224" s="448"/>
      <c r="AA224" s="448"/>
      <c r="AB224" s="448"/>
      <c r="AC224" s="448"/>
      <c r="AD224" s="448"/>
      <c r="AE224" s="448"/>
      <c r="AF224" s="448"/>
      <c r="AG224" s="448"/>
      <c r="AH224" s="448"/>
      <c r="AI224" s="448"/>
      <c r="AJ224" s="448"/>
      <c r="AK224" s="448"/>
      <c r="AL224" s="449"/>
      <c r="AM224" s="304"/>
    </row>
    <row r="225" spans="1:39" ht="19.5" customHeight="1" x14ac:dyDescent="0.2">
      <c r="A225" s="30"/>
      <c r="B225" s="447"/>
      <c r="C225" s="450"/>
      <c r="D225" s="450"/>
      <c r="E225" s="450"/>
      <c r="F225" s="450"/>
      <c r="G225" s="450"/>
      <c r="H225" s="450"/>
      <c r="I225" s="450"/>
      <c r="J225" s="450"/>
      <c r="K225" s="450"/>
      <c r="L225" s="450"/>
      <c r="M225" s="450"/>
      <c r="N225" s="450"/>
      <c r="O225" s="450"/>
      <c r="P225" s="450"/>
      <c r="Q225" s="450"/>
      <c r="R225" s="450"/>
      <c r="S225" s="450"/>
      <c r="T225" s="450"/>
      <c r="U225" s="450"/>
      <c r="V225" s="450"/>
      <c r="W225" s="450"/>
      <c r="X225" s="450"/>
      <c r="Y225" s="450"/>
      <c r="Z225" s="450"/>
      <c r="AA225" s="450"/>
      <c r="AB225" s="450"/>
      <c r="AC225" s="450"/>
      <c r="AD225" s="450"/>
      <c r="AE225" s="450"/>
      <c r="AF225" s="450"/>
      <c r="AG225" s="450"/>
      <c r="AH225" s="450"/>
      <c r="AI225" s="450"/>
      <c r="AJ225" s="450"/>
      <c r="AK225" s="450"/>
      <c r="AL225" s="449"/>
      <c r="AM225" s="304"/>
    </row>
    <row r="226" spans="1:39" ht="19.5" customHeight="1" x14ac:dyDescent="0.2">
      <c r="A226" s="30"/>
      <c r="B226" s="447"/>
      <c r="C226" s="450"/>
      <c r="D226" s="450"/>
      <c r="E226" s="450"/>
      <c r="F226" s="450"/>
      <c r="G226" s="450"/>
      <c r="H226" s="450"/>
      <c r="I226" s="450"/>
      <c r="J226" s="450"/>
      <c r="K226" s="450"/>
      <c r="L226" s="450"/>
      <c r="M226" s="450"/>
      <c r="N226" s="450"/>
      <c r="O226" s="450"/>
      <c r="P226" s="450"/>
      <c r="Q226" s="450"/>
      <c r="R226" s="450"/>
      <c r="S226" s="450"/>
      <c r="T226" s="450"/>
      <c r="U226" s="450"/>
      <c r="V226" s="450"/>
      <c r="W226" s="450"/>
      <c r="X226" s="450"/>
      <c r="Y226" s="450"/>
      <c r="Z226" s="450"/>
      <c r="AA226" s="450"/>
      <c r="AB226" s="450"/>
      <c r="AC226" s="450"/>
      <c r="AD226" s="450"/>
      <c r="AE226" s="450"/>
      <c r="AF226" s="450"/>
      <c r="AG226" s="450"/>
      <c r="AH226" s="450"/>
      <c r="AI226" s="450"/>
      <c r="AJ226" s="450"/>
      <c r="AK226" s="450"/>
      <c r="AL226" s="449"/>
      <c r="AM226" s="304"/>
    </row>
    <row r="227" spans="1:39" ht="19.5" customHeight="1" x14ac:dyDescent="0.2">
      <c r="A227" s="30"/>
      <c r="B227" s="447"/>
      <c r="C227" s="450"/>
      <c r="D227" s="450"/>
      <c r="E227" s="450"/>
      <c r="F227" s="450"/>
      <c r="G227" s="450"/>
      <c r="H227" s="450"/>
      <c r="I227" s="450"/>
      <c r="J227" s="450"/>
      <c r="K227" s="450"/>
      <c r="L227" s="450"/>
      <c r="M227" s="450"/>
      <c r="N227" s="450"/>
      <c r="O227" s="450"/>
      <c r="P227" s="450"/>
      <c r="Q227" s="450"/>
      <c r="R227" s="450"/>
      <c r="S227" s="450"/>
      <c r="T227" s="450"/>
      <c r="U227" s="450"/>
      <c r="V227" s="450"/>
      <c r="W227" s="450"/>
      <c r="X227" s="450"/>
      <c r="Y227" s="450"/>
      <c r="Z227" s="450"/>
      <c r="AA227" s="450"/>
      <c r="AB227" s="450"/>
      <c r="AC227" s="450"/>
      <c r="AD227" s="450"/>
      <c r="AE227" s="450"/>
      <c r="AF227" s="450"/>
      <c r="AG227" s="450"/>
      <c r="AH227" s="450"/>
      <c r="AI227" s="450"/>
      <c r="AJ227" s="450"/>
      <c r="AK227" s="450"/>
      <c r="AL227" s="449"/>
      <c r="AM227" s="304"/>
    </row>
    <row r="228" spans="1:39" ht="19.5" customHeight="1" x14ac:dyDescent="0.2">
      <c r="A228" s="30"/>
      <c r="B228" s="447"/>
      <c r="C228" s="450"/>
      <c r="D228" s="450"/>
      <c r="E228" s="450"/>
      <c r="F228" s="450"/>
      <c r="G228" s="450"/>
      <c r="H228" s="450"/>
      <c r="I228" s="450"/>
      <c r="J228" s="450"/>
      <c r="K228" s="450"/>
      <c r="L228" s="450"/>
      <c r="M228" s="450"/>
      <c r="N228" s="450"/>
      <c r="O228" s="450"/>
      <c r="P228" s="450"/>
      <c r="Q228" s="450"/>
      <c r="R228" s="450"/>
      <c r="S228" s="450"/>
      <c r="T228" s="450"/>
      <c r="U228" s="450"/>
      <c r="V228" s="450"/>
      <c r="W228" s="450"/>
      <c r="X228" s="450"/>
      <c r="Y228" s="450"/>
      <c r="Z228" s="450"/>
      <c r="AA228" s="450"/>
      <c r="AB228" s="450"/>
      <c r="AC228" s="450"/>
      <c r="AD228" s="450"/>
      <c r="AE228" s="450"/>
      <c r="AF228" s="450"/>
      <c r="AG228" s="450"/>
      <c r="AH228" s="450"/>
      <c r="AI228" s="450"/>
      <c r="AJ228" s="450"/>
      <c r="AK228" s="450"/>
      <c r="AL228" s="449"/>
      <c r="AM228" s="304"/>
    </row>
    <row r="229" spans="1:39" ht="19.5" customHeight="1" x14ac:dyDescent="0.2">
      <c r="A229" s="30"/>
      <c r="B229" s="447"/>
      <c r="C229" s="450"/>
      <c r="D229" s="450"/>
      <c r="E229" s="450"/>
      <c r="F229" s="450"/>
      <c r="G229" s="450"/>
      <c r="H229" s="450"/>
      <c r="I229" s="450"/>
      <c r="J229" s="450"/>
      <c r="K229" s="450"/>
      <c r="L229" s="450"/>
      <c r="M229" s="450"/>
      <c r="N229" s="450"/>
      <c r="O229" s="450"/>
      <c r="P229" s="450"/>
      <c r="Q229" s="450"/>
      <c r="R229" s="450"/>
      <c r="S229" s="450"/>
      <c r="T229" s="450"/>
      <c r="U229" s="450"/>
      <c r="V229" s="450"/>
      <c r="W229" s="450"/>
      <c r="X229" s="450"/>
      <c r="Y229" s="450"/>
      <c r="Z229" s="450"/>
      <c r="AA229" s="450"/>
      <c r="AB229" s="450"/>
      <c r="AC229" s="450"/>
      <c r="AD229" s="450"/>
      <c r="AE229" s="450"/>
      <c r="AF229" s="450"/>
      <c r="AG229" s="450"/>
      <c r="AH229" s="450"/>
      <c r="AI229" s="450"/>
      <c r="AJ229" s="450"/>
      <c r="AK229" s="450"/>
      <c r="AL229" s="449"/>
      <c r="AM229" s="304"/>
    </row>
    <row r="230" spans="1:39" ht="19.5" customHeight="1" x14ac:dyDescent="0.2">
      <c r="A230" s="30"/>
      <c r="B230" s="451"/>
      <c r="C230" s="452"/>
      <c r="D230" s="452"/>
      <c r="E230" s="452"/>
      <c r="F230" s="452"/>
      <c r="G230" s="452"/>
      <c r="H230" s="452"/>
      <c r="I230" s="452"/>
      <c r="J230" s="452"/>
      <c r="K230" s="452"/>
      <c r="L230" s="452"/>
      <c r="M230" s="452"/>
      <c r="N230" s="452"/>
      <c r="O230" s="452"/>
      <c r="P230" s="452"/>
      <c r="Q230" s="452"/>
      <c r="R230" s="452"/>
      <c r="S230" s="452"/>
      <c r="T230" s="452"/>
      <c r="U230" s="452"/>
      <c r="V230" s="452"/>
      <c r="W230" s="452"/>
      <c r="X230" s="452"/>
      <c r="Y230" s="452"/>
      <c r="Z230" s="452"/>
      <c r="AA230" s="452"/>
      <c r="AB230" s="452"/>
      <c r="AC230" s="452"/>
      <c r="AD230" s="452"/>
      <c r="AE230" s="452"/>
      <c r="AF230" s="452"/>
      <c r="AG230" s="452"/>
      <c r="AH230" s="452"/>
      <c r="AI230" s="452"/>
      <c r="AJ230" s="452"/>
      <c r="AK230" s="452"/>
      <c r="AL230" s="453"/>
      <c r="AM230" s="304"/>
    </row>
    <row r="231" spans="1:39" ht="7.5" customHeight="1" x14ac:dyDescent="0.25">
      <c r="A231" s="30"/>
      <c r="B231" s="41"/>
      <c r="C231" s="11"/>
      <c r="D231" s="9"/>
      <c r="E231" s="11"/>
      <c r="F231" s="11"/>
      <c r="G231" s="11"/>
      <c r="H231" s="11"/>
      <c r="I231" s="11"/>
      <c r="J231" s="11"/>
      <c r="K231" s="11"/>
      <c r="L231" s="11"/>
      <c r="M231" s="11"/>
      <c r="N231" s="11"/>
      <c r="O231" s="11"/>
      <c r="P231" s="11"/>
      <c r="Q231" s="11"/>
      <c r="R231" s="11"/>
      <c r="S231" s="11"/>
      <c r="T231" s="11"/>
      <c r="U231" s="11"/>
      <c r="V231" s="341"/>
      <c r="W231" s="10"/>
      <c r="X231" s="10"/>
      <c r="Y231" s="341"/>
      <c r="Z231" s="10"/>
      <c r="AA231" s="341"/>
      <c r="AB231" s="341"/>
      <c r="AC231" s="303"/>
      <c r="AD231" s="303"/>
      <c r="AE231" s="303"/>
      <c r="AF231" s="303"/>
      <c r="AG231" s="303"/>
      <c r="AH231" s="303"/>
      <c r="AI231" s="303"/>
      <c r="AJ231" s="303"/>
      <c r="AK231" s="303"/>
      <c r="AL231" s="303"/>
      <c r="AM231" s="304"/>
    </row>
    <row r="232" spans="1:39" ht="7.5" customHeight="1" x14ac:dyDescent="0.25">
      <c r="A232" s="30"/>
      <c r="B232" s="41"/>
      <c r="C232" s="11"/>
      <c r="D232" s="9"/>
      <c r="E232" s="11"/>
      <c r="F232" s="11"/>
      <c r="G232" s="11"/>
      <c r="H232" s="11"/>
      <c r="I232" s="11"/>
      <c r="J232" s="11"/>
      <c r="K232" s="11"/>
      <c r="L232" s="11"/>
      <c r="M232" s="11"/>
      <c r="N232" s="11"/>
      <c r="O232" s="11"/>
      <c r="P232" s="11"/>
      <c r="Q232" s="11"/>
      <c r="R232" s="11"/>
      <c r="S232" s="11"/>
      <c r="T232" s="11"/>
      <c r="U232" s="11"/>
      <c r="V232" s="341"/>
      <c r="W232" s="10"/>
      <c r="X232" s="10"/>
      <c r="Y232" s="341"/>
      <c r="Z232" s="10"/>
      <c r="AA232" s="341"/>
      <c r="AB232" s="341"/>
      <c r="AC232" s="303"/>
      <c r="AD232" s="303"/>
      <c r="AE232" s="303"/>
      <c r="AF232" s="303"/>
      <c r="AG232" s="303"/>
      <c r="AH232" s="303"/>
      <c r="AI232" s="303"/>
      <c r="AJ232" s="303"/>
      <c r="AK232" s="303"/>
      <c r="AL232" s="303"/>
      <c r="AM232" s="304"/>
    </row>
    <row r="233" spans="1:39" ht="19.5" customHeight="1" x14ac:dyDescent="0.25">
      <c r="A233" s="30"/>
      <c r="B233" s="305" t="s">
        <v>585</v>
      </c>
      <c r="C233" s="11"/>
      <c r="D233" s="305"/>
      <c r="E233" s="11"/>
      <c r="F233" s="11"/>
      <c r="G233" s="11"/>
      <c r="H233" s="11"/>
      <c r="I233" s="11"/>
      <c r="J233" s="11"/>
      <c r="K233" s="11"/>
      <c r="L233" s="11"/>
      <c r="M233" s="11"/>
      <c r="N233" s="11"/>
      <c r="O233" s="11"/>
      <c r="P233" s="11"/>
      <c r="Q233" s="11"/>
      <c r="R233" s="11"/>
      <c r="S233" s="441"/>
      <c r="T233" s="442"/>
      <c r="U233" s="442"/>
      <c r="V233" s="442"/>
      <c r="W233" s="443"/>
      <c r="X233" s="10"/>
      <c r="Y233" s="459" t="s">
        <v>584</v>
      </c>
      <c r="Z233" s="459"/>
      <c r="AA233" s="459"/>
      <c r="AB233" s="459"/>
      <c r="AC233" s="459"/>
      <c r="AD233" s="303"/>
      <c r="AE233" s="303"/>
      <c r="AF233" s="303"/>
      <c r="AG233" s="303"/>
      <c r="AH233" s="303"/>
      <c r="AI233" s="303"/>
      <c r="AJ233" s="303"/>
      <c r="AK233" s="303"/>
      <c r="AL233" s="303"/>
      <c r="AM233" s="304"/>
    </row>
    <row r="234" spans="1:39" ht="7.5" customHeight="1" x14ac:dyDescent="0.25">
      <c r="A234" s="30"/>
      <c r="B234" s="305"/>
      <c r="C234" s="11"/>
      <c r="D234" s="305"/>
      <c r="E234" s="11"/>
      <c r="F234" s="11"/>
      <c r="G234" s="11"/>
      <c r="H234" s="11"/>
      <c r="I234" s="11"/>
      <c r="J234" s="11"/>
      <c r="K234" s="11"/>
      <c r="L234" s="11"/>
      <c r="M234" s="11"/>
      <c r="N234" s="11"/>
      <c r="O234" s="11"/>
      <c r="P234" s="11"/>
      <c r="Q234" s="11"/>
      <c r="R234" s="11"/>
      <c r="S234" s="324"/>
      <c r="T234" s="324"/>
      <c r="U234" s="324"/>
      <c r="V234" s="324"/>
      <c r="W234" s="324"/>
      <c r="X234" s="10"/>
      <c r="Y234" s="279"/>
      <c r="Z234" s="279"/>
      <c r="AA234" s="279"/>
      <c r="AB234" s="279"/>
      <c r="AC234" s="279"/>
      <c r="AD234" s="303"/>
      <c r="AE234" s="303"/>
      <c r="AF234" s="303"/>
      <c r="AG234" s="303"/>
      <c r="AH234" s="303"/>
      <c r="AI234" s="303"/>
      <c r="AJ234" s="303"/>
      <c r="AK234" s="303"/>
      <c r="AL234" s="303"/>
      <c r="AM234" s="304"/>
    </row>
    <row r="235" spans="1:39" ht="7.5" customHeight="1" x14ac:dyDescent="0.25">
      <c r="A235" s="30"/>
      <c r="B235" s="41"/>
      <c r="C235" s="11"/>
      <c r="D235" s="9"/>
      <c r="E235" s="11"/>
      <c r="F235" s="11"/>
      <c r="G235" s="11"/>
      <c r="H235" s="11"/>
      <c r="I235" s="11"/>
      <c r="J235" s="11"/>
      <c r="K235" s="11"/>
      <c r="L235" s="11"/>
      <c r="M235" s="11"/>
      <c r="N235" s="11"/>
      <c r="O235" s="11"/>
      <c r="P235" s="11"/>
      <c r="Q235" s="11"/>
      <c r="R235" s="11"/>
      <c r="S235" s="11"/>
      <c r="T235" s="11"/>
      <c r="U235" s="11"/>
      <c r="V235" s="213"/>
      <c r="W235" s="10"/>
      <c r="X235" s="10"/>
      <c r="Y235" s="213"/>
      <c r="Z235" s="10"/>
      <c r="AA235" s="213"/>
      <c r="AB235" s="213"/>
      <c r="AC235" s="303"/>
      <c r="AD235" s="303"/>
      <c r="AE235" s="303"/>
      <c r="AF235" s="303"/>
      <c r="AG235" s="303"/>
      <c r="AH235" s="303"/>
      <c r="AI235" s="303"/>
      <c r="AJ235" s="303"/>
      <c r="AK235" s="303"/>
      <c r="AL235" s="303"/>
      <c r="AM235" s="304"/>
    </row>
    <row r="236" spans="1:39" ht="19.5" customHeight="1" x14ac:dyDescent="0.25">
      <c r="A236" s="30"/>
      <c r="B236" s="455" t="s">
        <v>588</v>
      </c>
      <c r="C236" s="455"/>
      <c r="D236" s="455"/>
      <c r="E236" s="455"/>
      <c r="F236" s="455"/>
      <c r="G236" s="455"/>
      <c r="H236" s="455"/>
      <c r="I236" s="455"/>
      <c r="J236" s="455"/>
      <c r="K236" s="455"/>
      <c r="L236" s="455"/>
      <c r="M236" s="455"/>
      <c r="N236" s="455"/>
      <c r="O236" s="455"/>
      <c r="P236" s="455"/>
      <c r="Q236" s="455"/>
      <c r="R236" s="11"/>
      <c r="S236" s="456"/>
      <c r="T236" s="457"/>
      <c r="U236" s="457"/>
      <c r="V236" s="457"/>
      <c r="W236" s="458"/>
      <c r="X236" s="10"/>
      <c r="Y236" s="459" t="s">
        <v>586</v>
      </c>
      <c r="Z236" s="459"/>
      <c r="AA236" s="459"/>
      <c r="AB236" s="459"/>
      <c r="AC236" s="459"/>
      <c r="AD236" s="303"/>
      <c r="AE236" s="303"/>
      <c r="AF236" s="454" t="str">
        <f>IF(AND(S236+S238&lt;&gt;0,S236+S238&lt;&gt;100),"TOTAL INCORRETO","")</f>
        <v/>
      </c>
      <c r="AG236" s="454"/>
      <c r="AH236" s="454"/>
      <c r="AI236" s="454"/>
      <c r="AJ236" s="454"/>
      <c r="AK236" s="454"/>
      <c r="AL236" s="454"/>
      <c r="AM236" s="304"/>
    </row>
    <row r="237" spans="1:39" ht="7.5" customHeight="1" x14ac:dyDescent="0.25">
      <c r="A237" s="30"/>
      <c r="B237" s="455"/>
      <c r="C237" s="455"/>
      <c r="D237" s="455"/>
      <c r="E237" s="455"/>
      <c r="F237" s="455"/>
      <c r="G237" s="455"/>
      <c r="H237" s="455"/>
      <c r="I237" s="455"/>
      <c r="J237" s="455"/>
      <c r="K237" s="455"/>
      <c r="L237" s="455"/>
      <c r="M237" s="455"/>
      <c r="N237" s="455"/>
      <c r="O237" s="455"/>
      <c r="P237" s="455"/>
      <c r="Q237" s="455"/>
      <c r="R237" s="11"/>
      <c r="S237" s="324"/>
      <c r="T237" s="324"/>
      <c r="U237" s="324"/>
      <c r="V237" s="324"/>
      <c r="W237" s="324"/>
      <c r="X237" s="10"/>
      <c r="Y237" s="279"/>
      <c r="Z237" s="279"/>
      <c r="AA237" s="279"/>
      <c r="AB237" s="279"/>
      <c r="AC237" s="279"/>
      <c r="AD237" s="303"/>
      <c r="AE237" s="303"/>
      <c r="AF237" s="454"/>
      <c r="AG237" s="454"/>
      <c r="AH237" s="454"/>
      <c r="AI237" s="454"/>
      <c r="AJ237" s="454"/>
      <c r="AK237" s="454"/>
      <c r="AL237" s="454"/>
      <c r="AM237" s="304"/>
    </row>
    <row r="238" spans="1:39" ht="19.5" customHeight="1" x14ac:dyDescent="0.25">
      <c r="A238" s="30"/>
      <c r="B238" s="455"/>
      <c r="C238" s="455"/>
      <c r="D238" s="455"/>
      <c r="E238" s="455"/>
      <c r="F238" s="455"/>
      <c r="G238" s="455"/>
      <c r="H238" s="455"/>
      <c r="I238" s="455"/>
      <c r="J238" s="455"/>
      <c r="K238" s="455"/>
      <c r="L238" s="455"/>
      <c r="M238" s="455"/>
      <c r="N238" s="455"/>
      <c r="O238" s="455"/>
      <c r="P238" s="455"/>
      <c r="Q238" s="455"/>
      <c r="R238" s="11"/>
      <c r="S238" s="456"/>
      <c r="T238" s="457"/>
      <c r="U238" s="457"/>
      <c r="V238" s="457"/>
      <c r="W238" s="458"/>
      <c r="X238" s="10"/>
      <c r="Y238" s="279" t="s">
        <v>587</v>
      </c>
      <c r="Z238" s="279"/>
      <c r="AA238" s="279"/>
      <c r="AB238" s="279"/>
      <c r="AC238" s="279"/>
      <c r="AD238" s="303"/>
      <c r="AE238" s="303"/>
      <c r="AF238" s="454"/>
      <c r="AG238" s="454"/>
      <c r="AH238" s="454"/>
      <c r="AI238" s="454"/>
      <c r="AJ238" s="454"/>
      <c r="AK238" s="454"/>
      <c r="AL238" s="454"/>
      <c r="AM238" s="304"/>
    </row>
    <row r="239" spans="1:39" ht="7.5" customHeight="1" x14ac:dyDescent="0.25">
      <c r="A239" s="30"/>
      <c r="B239" s="41"/>
      <c r="C239" s="11"/>
      <c r="D239" s="9"/>
      <c r="E239" s="11"/>
      <c r="F239" s="11"/>
      <c r="G239" s="11"/>
      <c r="H239" s="11"/>
      <c r="I239" s="11"/>
      <c r="J239" s="11"/>
      <c r="K239" s="11"/>
      <c r="L239" s="11"/>
      <c r="M239" s="11"/>
      <c r="N239" s="11"/>
      <c r="O239" s="11"/>
      <c r="P239" s="11"/>
      <c r="Q239" s="11"/>
      <c r="R239" s="11"/>
      <c r="S239" s="11"/>
      <c r="T239" s="11"/>
      <c r="U239" s="11"/>
      <c r="V239" s="328"/>
      <c r="W239" s="10"/>
      <c r="X239" s="10"/>
      <c r="Y239" s="328"/>
      <c r="Z239" s="10"/>
      <c r="AA239" s="328"/>
      <c r="AB239" s="328"/>
      <c r="AC239" s="303"/>
      <c r="AD239" s="303"/>
      <c r="AE239" s="303"/>
      <c r="AF239" s="303"/>
      <c r="AG239" s="303"/>
      <c r="AH239" s="303"/>
      <c r="AI239" s="303"/>
      <c r="AJ239" s="303"/>
      <c r="AK239" s="303"/>
      <c r="AL239" s="303"/>
      <c r="AM239" s="304"/>
    </row>
    <row r="240" spans="1:39" ht="7.5" customHeight="1" thickBot="1" x14ac:dyDescent="0.3">
      <c r="A240" s="306"/>
      <c r="B240" s="307"/>
      <c r="C240" s="308"/>
      <c r="D240" s="309"/>
      <c r="E240" s="308"/>
      <c r="F240" s="308"/>
      <c r="G240" s="308"/>
      <c r="H240" s="308"/>
      <c r="I240" s="308"/>
      <c r="J240" s="308"/>
      <c r="K240" s="308"/>
      <c r="L240" s="308"/>
      <c r="M240" s="308"/>
      <c r="N240" s="308"/>
      <c r="O240" s="308"/>
      <c r="P240" s="308"/>
      <c r="Q240" s="308"/>
      <c r="R240" s="308"/>
      <c r="S240" s="308"/>
      <c r="T240" s="308"/>
      <c r="U240" s="308"/>
      <c r="V240" s="310"/>
      <c r="W240" s="311"/>
      <c r="X240" s="311"/>
      <c r="Y240" s="310"/>
      <c r="Z240" s="311"/>
      <c r="AA240" s="310"/>
      <c r="AB240" s="310"/>
      <c r="AC240" s="312"/>
      <c r="AD240" s="312"/>
      <c r="AE240" s="312"/>
      <c r="AF240" s="312"/>
      <c r="AG240" s="312"/>
      <c r="AH240" s="312"/>
      <c r="AI240" s="312"/>
      <c r="AJ240" s="312"/>
      <c r="AK240" s="312"/>
      <c r="AL240" s="312"/>
      <c r="AM240" s="313"/>
    </row>
    <row r="241" spans="1:39" ht="19.5" customHeight="1" thickBot="1" x14ac:dyDescent="0.3">
      <c r="A241" s="30"/>
      <c r="B241" s="32" t="s">
        <v>546</v>
      </c>
      <c r="C241" s="11"/>
      <c r="D241" s="9" t="s">
        <v>602</v>
      </c>
      <c r="E241" s="11"/>
      <c r="F241" s="11"/>
      <c r="G241" s="11"/>
      <c r="H241" s="11"/>
      <c r="I241" s="11"/>
      <c r="J241" s="11"/>
      <c r="K241" s="11"/>
      <c r="L241" s="11"/>
      <c r="M241" s="11"/>
      <c r="N241" s="11"/>
      <c r="O241" s="11"/>
      <c r="P241" s="11"/>
      <c r="Q241" s="11"/>
      <c r="R241" s="11"/>
      <c r="S241" s="11"/>
      <c r="T241" s="11"/>
      <c r="U241" s="11"/>
      <c r="V241" s="213"/>
      <c r="W241" s="10"/>
      <c r="X241" s="10"/>
      <c r="Y241" s="213"/>
      <c r="Z241" s="10"/>
      <c r="AA241" s="213"/>
      <c r="AB241" s="213"/>
      <c r="AC241" s="303"/>
      <c r="AD241" s="303"/>
      <c r="AE241" s="303"/>
      <c r="AF241" s="303"/>
      <c r="AG241" s="303"/>
      <c r="AH241" s="303"/>
      <c r="AI241" s="303"/>
      <c r="AJ241" s="303"/>
      <c r="AK241" s="303"/>
      <c r="AL241" s="303"/>
      <c r="AM241" s="304"/>
    </row>
    <row r="242" spans="1:39" ht="7.5" customHeight="1" thickBot="1" x14ac:dyDescent="0.3">
      <c r="A242" s="30"/>
      <c r="B242" s="41"/>
      <c r="C242" s="11"/>
      <c r="D242" s="9"/>
      <c r="E242" s="11"/>
      <c r="F242" s="11"/>
      <c r="G242" s="11"/>
      <c r="H242" s="11"/>
      <c r="I242" s="11"/>
      <c r="J242" s="11"/>
      <c r="K242" s="11"/>
      <c r="L242" s="11"/>
      <c r="M242" s="11"/>
      <c r="N242" s="11"/>
      <c r="O242" s="11"/>
      <c r="P242" s="11"/>
      <c r="Q242" s="11"/>
      <c r="R242" s="11"/>
      <c r="S242" s="11"/>
      <c r="T242" s="11"/>
      <c r="U242" s="11"/>
      <c r="V242" s="213"/>
      <c r="W242" s="10"/>
      <c r="X242" s="10"/>
      <c r="Y242" s="213"/>
      <c r="Z242" s="10"/>
      <c r="AA242" s="213"/>
      <c r="AB242" s="213"/>
      <c r="AC242" s="303"/>
      <c r="AD242" s="303"/>
      <c r="AE242" s="303"/>
      <c r="AF242" s="303"/>
      <c r="AG242" s="303"/>
      <c r="AH242" s="303"/>
      <c r="AI242" s="303"/>
      <c r="AJ242" s="303"/>
      <c r="AK242" s="303"/>
      <c r="AL242" s="303"/>
      <c r="AM242" s="304"/>
    </row>
    <row r="243" spans="1:39" ht="19.5" customHeight="1" thickBot="1" x14ac:dyDescent="0.3">
      <c r="A243" s="30"/>
      <c r="B243" s="41"/>
      <c r="C243" s="11"/>
      <c r="D243" s="431" t="s">
        <v>603</v>
      </c>
      <c r="E243" s="431"/>
      <c r="F243" s="431"/>
      <c r="G243" s="431"/>
      <c r="H243" s="431"/>
      <c r="I243" s="431"/>
      <c r="J243" s="431"/>
      <c r="K243" s="431"/>
      <c r="L243" s="431"/>
      <c r="M243" s="431"/>
      <c r="N243" s="431"/>
      <c r="O243" s="431"/>
      <c r="P243" s="431"/>
      <c r="Q243" s="431"/>
      <c r="R243" s="431"/>
      <c r="S243" s="431"/>
      <c r="T243" s="431"/>
      <c r="U243" s="432"/>
      <c r="V243" s="280"/>
      <c r="W243" s="424" t="s">
        <v>610</v>
      </c>
      <c r="X243" s="425"/>
      <c r="Y243" s="280"/>
      <c r="Z243" s="426" t="s">
        <v>40</v>
      </c>
      <c r="AA243" s="426"/>
      <c r="AB243" s="11"/>
      <c r="AC243" s="427" t="str">
        <f>IF(AND(V243&lt;&gt;"",Y243&lt;&gt;""),"SELECIONAR APENAS UMA OPÇÃO"," ")</f>
        <v xml:space="preserve"> </v>
      </c>
      <c r="AD243" s="427"/>
      <c r="AE243" s="427"/>
      <c r="AF243" s="427"/>
      <c r="AG243" s="427"/>
      <c r="AH243" s="427"/>
      <c r="AI243" s="427"/>
      <c r="AJ243" s="427"/>
      <c r="AK243" s="427"/>
      <c r="AL243" s="427"/>
      <c r="AM243" s="304"/>
    </row>
    <row r="244" spans="1:39" ht="7.5" customHeight="1" x14ac:dyDescent="0.25">
      <c r="A244" s="30"/>
      <c r="B244" s="41"/>
      <c r="C244" s="11"/>
      <c r="D244" s="9"/>
      <c r="E244" s="11"/>
      <c r="F244" s="11"/>
      <c r="G244" s="11"/>
      <c r="H244" s="11"/>
      <c r="I244" s="11"/>
      <c r="J244" s="11"/>
      <c r="K244" s="11"/>
      <c r="L244" s="11"/>
      <c r="M244" s="11"/>
      <c r="N244" s="11"/>
      <c r="O244" s="11"/>
      <c r="P244" s="11"/>
      <c r="Q244" s="11"/>
      <c r="R244" s="11"/>
      <c r="S244" s="11"/>
      <c r="T244" s="11"/>
      <c r="U244" s="11"/>
      <c r="V244" s="213"/>
      <c r="W244" s="10"/>
      <c r="X244" s="10"/>
      <c r="Y244" s="213"/>
      <c r="Z244" s="10"/>
      <c r="AA244" s="213"/>
      <c r="AB244" s="213"/>
      <c r="AC244" s="303"/>
      <c r="AD244" s="303"/>
      <c r="AE244" s="303"/>
      <c r="AF244" s="303"/>
      <c r="AG244" s="303"/>
      <c r="AH244" s="303"/>
      <c r="AI244" s="303"/>
      <c r="AJ244" s="303"/>
      <c r="AK244" s="303"/>
      <c r="AL244" s="303"/>
      <c r="AM244" s="304"/>
    </row>
    <row r="245" spans="1:39" ht="7.5" customHeight="1" x14ac:dyDescent="0.25">
      <c r="A245" s="30"/>
      <c r="B245" s="41"/>
      <c r="C245" s="11"/>
      <c r="D245" s="9"/>
      <c r="E245" s="11"/>
      <c r="F245" s="11"/>
      <c r="G245" s="11"/>
      <c r="H245" s="11"/>
      <c r="I245" s="11"/>
      <c r="J245" s="11"/>
      <c r="K245" s="11"/>
      <c r="L245" s="11"/>
      <c r="M245" s="11"/>
      <c r="N245" s="11"/>
      <c r="O245" s="11"/>
      <c r="P245" s="11"/>
      <c r="Q245" s="11"/>
      <c r="R245" s="11"/>
      <c r="S245" s="11"/>
      <c r="T245" s="11"/>
      <c r="U245" s="11"/>
      <c r="V245" s="213"/>
      <c r="W245" s="10"/>
      <c r="X245" s="10"/>
      <c r="Y245" s="213"/>
      <c r="Z245" s="10"/>
      <c r="AA245" s="213"/>
      <c r="AB245" s="213"/>
      <c r="AC245" s="303"/>
      <c r="AD245" s="303"/>
      <c r="AE245" s="303"/>
      <c r="AF245" s="303"/>
      <c r="AG245" s="303"/>
      <c r="AH245" s="303"/>
      <c r="AI245" s="303"/>
      <c r="AJ245" s="303"/>
      <c r="AK245" s="303"/>
      <c r="AL245" s="303"/>
      <c r="AM245" s="304"/>
    </row>
    <row r="246" spans="1:39" ht="7.5" customHeight="1" x14ac:dyDescent="0.25">
      <c r="A246" s="30"/>
      <c r="B246" s="41"/>
      <c r="C246" s="11"/>
      <c r="D246" s="9"/>
      <c r="E246" s="11"/>
      <c r="F246" s="11"/>
      <c r="G246" s="11"/>
      <c r="H246" s="11"/>
      <c r="I246" s="11"/>
      <c r="J246" s="11"/>
      <c r="K246" s="11"/>
      <c r="L246" s="11"/>
      <c r="M246" s="11"/>
      <c r="N246" s="11"/>
      <c r="O246" s="11"/>
      <c r="P246" s="11"/>
      <c r="Q246" s="11"/>
      <c r="R246" s="11"/>
      <c r="S246" s="11"/>
      <c r="T246" s="11"/>
      <c r="U246" s="11"/>
      <c r="V246" s="213"/>
      <c r="W246" s="10"/>
      <c r="X246" s="10"/>
      <c r="Y246" s="213"/>
      <c r="Z246" s="10"/>
      <c r="AA246" s="213"/>
      <c r="AB246" s="213"/>
      <c r="AC246" s="303"/>
      <c r="AD246" s="303"/>
      <c r="AE246" s="303"/>
      <c r="AF246" s="303"/>
      <c r="AG246" s="303"/>
      <c r="AH246" s="303"/>
      <c r="AI246" s="303"/>
      <c r="AJ246" s="303"/>
      <c r="AK246" s="303"/>
      <c r="AL246" s="303"/>
      <c r="AM246" s="304"/>
    </row>
    <row r="247" spans="1:39" ht="19.5" customHeight="1" x14ac:dyDescent="0.25">
      <c r="A247" s="30"/>
      <c r="B247" s="41"/>
      <c r="C247" s="11"/>
      <c r="D247" s="37" t="s">
        <v>608</v>
      </c>
      <c r="E247" s="11"/>
      <c r="F247" s="11"/>
      <c r="G247" s="11"/>
      <c r="H247" s="11"/>
      <c r="I247" s="11"/>
      <c r="J247" s="11"/>
      <c r="K247" s="11"/>
      <c r="L247" s="433" t="s">
        <v>605</v>
      </c>
      <c r="M247" s="434"/>
      <c r="N247" s="434"/>
      <c r="O247" s="434"/>
      <c r="P247" s="434"/>
      <c r="Q247" s="434"/>
      <c r="R247" s="434"/>
      <c r="S247" s="434"/>
      <c r="T247" s="434"/>
      <c r="U247" s="434"/>
      <c r="V247" s="434"/>
      <c r="W247" s="434"/>
      <c r="X247" s="434"/>
      <c r="Y247" s="434"/>
      <c r="Z247" s="434"/>
      <c r="AA247" s="434"/>
      <c r="AB247" s="434"/>
      <c r="AC247" s="434"/>
      <c r="AD247" s="434"/>
      <c r="AE247" s="434"/>
      <c r="AF247" s="434"/>
      <c r="AG247" s="434"/>
      <c r="AH247" s="434"/>
      <c r="AI247" s="434"/>
      <c r="AJ247" s="434"/>
      <c r="AK247" s="434"/>
      <c r="AL247" s="435"/>
      <c r="AM247" s="304"/>
    </row>
    <row r="248" spans="1:39" ht="7.5" customHeight="1" thickBot="1" x14ac:dyDescent="0.25">
      <c r="A248" s="30"/>
      <c r="B248" s="41"/>
      <c r="C248" s="11"/>
      <c r="D248" s="11"/>
      <c r="E248" s="11"/>
      <c r="F248" s="11"/>
      <c r="G248" s="11"/>
      <c r="H248" s="11"/>
      <c r="I248" s="11"/>
      <c r="J248" s="11"/>
      <c r="K248" s="11"/>
      <c r="L248" s="436"/>
      <c r="M248" s="437"/>
      <c r="N248" s="437"/>
      <c r="O248" s="437"/>
      <c r="P248" s="437"/>
      <c r="Q248" s="437"/>
      <c r="R248" s="437"/>
      <c r="S248" s="437"/>
      <c r="T248" s="437"/>
      <c r="U248" s="437"/>
      <c r="V248" s="437"/>
      <c r="W248" s="437"/>
      <c r="X248" s="437"/>
      <c r="Y248" s="437"/>
      <c r="Z248" s="437"/>
      <c r="AA248" s="437"/>
      <c r="AB248" s="437"/>
      <c r="AC248" s="437"/>
      <c r="AD248" s="437"/>
      <c r="AE248" s="437"/>
      <c r="AF248" s="437"/>
      <c r="AG248" s="437"/>
      <c r="AH248" s="437"/>
      <c r="AI248" s="437"/>
      <c r="AJ248" s="437"/>
      <c r="AK248" s="437"/>
      <c r="AL248" s="438"/>
      <c r="AM248" s="304"/>
    </row>
    <row r="249" spans="1:39" ht="7.5" customHeight="1" x14ac:dyDescent="0.25">
      <c r="A249" s="30"/>
      <c r="B249" s="41"/>
      <c r="C249" s="11"/>
      <c r="D249" s="9"/>
      <c r="E249" s="11"/>
      <c r="F249" s="11"/>
      <c r="G249" s="11"/>
      <c r="H249" s="11"/>
      <c r="I249" s="11"/>
      <c r="J249" s="11"/>
      <c r="K249" s="11"/>
      <c r="L249" s="11"/>
      <c r="M249" s="11"/>
      <c r="N249" s="11"/>
      <c r="O249" s="11"/>
      <c r="P249" s="11"/>
      <c r="Q249" s="11"/>
      <c r="R249" s="11"/>
      <c r="S249" s="11"/>
      <c r="T249" s="11"/>
      <c r="U249" s="11"/>
      <c r="V249" s="213"/>
      <c r="W249" s="10"/>
      <c r="X249" s="10"/>
      <c r="Y249" s="213"/>
      <c r="Z249" s="10"/>
      <c r="AA249" s="213"/>
      <c r="AB249" s="213"/>
      <c r="AC249" s="303"/>
      <c r="AD249" s="303"/>
      <c r="AE249" s="303"/>
      <c r="AF249" s="303"/>
      <c r="AG249" s="303"/>
      <c r="AH249" s="303"/>
      <c r="AI249" s="303"/>
      <c r="AJ249" s="303"/>
      <c r="AK249" s="303"/>
      <c r="AL249" s="303"/>
      <c r="AM249" s="304"/>
    </row>
    <row r="250" spans="1:39" ht="19.5" customHeight="1" x14ac:dyDescent="0.25">
      <c r="A250" s="30"/>
      <c r="B250" s="41"/>
      <c r="C250" s="11"/>
      <c r="D250" s="9"/>
      <c r="E250" s="11"/>
      <c r="F250" s="11"/>
      <c r="G250" s="11"/>
      <c r="H250" s="11"/>
      <c r="I250" s="11"/>
      <c r="J250" s="11"/>
      <c r="K250" s="11"/>
      <c r="L250" s="11"/>
      <c r="M250" s="11"/>
      <c r="N250" s="11"/>
      <c r="O250" s="11"/>
      <c r="P250" s="11"/>
      <c r="Q250" s="11"/>
      <c r="R250" s="11"/>
      <c r="S250" s="11"/>
      <c r="T250" s="11"/>
      <c r="U250" s="11"/>
      <c r="V250" s="213"/>
      <c r="W250" s="10"/>
      <c r="X250" s="10"/>
      <c r="Y250" s="213"/>
      <c r="Z250" s="10"/>
      <c r="AA250" s="213"/>
      <c r="AB250" s="213"/>
      <c r="AC250" s="303"/>
      <c r="AD250" s="303"/>
      <c r="AE250" s="303"/>
      <c r="AF250" s="303"/>
      <c r="AG250" s="303"/>
      <c r="AH250" s="303"/>
      <c r="AI250" s="303"/>
      <c r="AJ250" s="303"/>
      <c r="AK250" s="303"/>
      <c r="AL250" s="303"/>
      <c r="AM250" s="304"/>
    </row>
    <row r="251" spans="1:39" ht="19.5" customHeight="1" x14ac:dyDescent="0.25">
      <c r="A251" s="30"/>
      <c r="B251" s="41"/>
      <c r="C251" s="11"/>
      <c r="D251" s="9"/>
      <c r="E251" s="11"/>
      <c r="F251" s="11"/>
      <c r="G251" s="11"/>
      <c r="H251" s="11"/>
      <c r="I251" s="11"/>
      <c r="J251" s="11"/>
      <c r="K251" s="11"/>
      <c r="L251" s="11"/>
      <c r="M251" s="11"/>
      <c r="N251" s="11"/>
      <c r="O251" s="11"/>
      <c r="P251" s="11"/>
      <c r="Q251" s="11"/>
      <c r="R251" s="11"/>
      <c r="S251" s="11"/>
      <c r="T251" s="11"/>
      <c r="U251" s="11"/>
      <c r="V251" s="213"/>
      <c r="W251" s="10"/>
      <c r="X251" s="10"/>
      <c r="Y251" s="213"/>
      <c r="Z251" s="10"/>
      <c r="AA251" s="213"/>
      <c r="AB251" s="213"/>
      <c r="AC251" s="303"/>
      <c r="AD251" s="303"/>
      <c r="AE251" s="303"/>
      <c r="AF251" s="303"/>
      <c r="AG251" s="303"/>
      <c r="AH251" s="303"/>
      <c r="AI251" s="303"/>
      <c r="AJ251" s="303"/>
      <c r="AK251" s="303"/>
      <c r="AL251" s="303"/>
      <c r="AM251" s="304"/>
    </row>
    <row r="252" spans="1:39" ht="7.5" customHeight="1" x14ac:dyDescent="0.25">
      <c r="A252" s="30"/>
      <c r="B252" s="41"/>
      <c r="C252" s="11"/>
      <c r="D252" s="9"/>
      <c r="E252" s="11"/>
      <c r="F252" s="11"/>
      <c r="G252" s="11"/>
      <c r="H252" s="11"/>
      <c r="I252" s="11"/>
      <c r="J252" s="11"/>
      <c r="K252" s="11"/>
      <c r="L252" s="11"/>
      <c r="M252" s="11"/>
      <c r="N252" s="11"/>
      <c r="O252" s="11"/>
      <c r="P252" s="11"/>
      <c r="Q252" s="11"/>
      <c r="R252" s="11"/>
      <c r="S252" s="11"/>
      <c r="T252" s="11"/>
      <c r="U252" s="11"/>
      <c r="V252" s="213"/>
      <c r="W252" s="10"/>
      <c r="X252" s="10"/>
      <c r="Y252" s="213"/>
      <c r="Z252" s="10"/>
      <c r="AA252" s="213"/>
      <c r="AB252" s="213"/>
      <c r="AC252" s="303"/>
      <c r="AD252" s="303"/>
      <c r="AE252" s="303"/>
      <c r="AF252" s="303"/>
      <c r="AG252" s="303"/>
      <c r="AH252" s="303"/>
      <c r="AI252" s="303"/>
      <c r="AJ252" s="303"/>
      <c r="AK252" s="303"/>
      <c r="AL252" s="303"/>
      <c r="AM252" s="304"/>
    </row>
    <row r="253" spans="1:39" ht="7.5" customHeight="1" x14ac:dyDescent="0.25">
      <c r="A253" s="30"/>
      <c r="B253" s="41"/>
      <c r="C253" s="11"/>
      <c r="D253" s="9"/>
      <c r="E253" s="11"/>
      <c r="F253" s="11"/>
      <c r="G253" s="11"/>
      <c r="H253" s="11"/>
      <c r="I253" s="11"/>
      <c r="J253" s="11"/>
      <c r="K253" s="11"/>
      <c r="L253" s="11"/>
      <c r="M253" s="11"/>
      <c r="N253" s="11"/>
      <c r="O253" s="11"/>
      <c r="P253" s="11"/>
      <c r="Q253" s="11"/>
      <c r="R253" s="11"/>
      <c r="S253" s="11"/>
      <c r="T253" s="11"/>
      <c r="U253" s="11"/>
      <c r="V253" s="213"/>
      <c r="W253" s="10"/>
      <c r="X253" s="10"/>
      <c r="Y253" s="213"/>
      <c r="Z253" s="10"/>
      <c r="AA253" s="213"/>
      <c r="AB253" s="213"/>
      <c r="AC253" s="303"/>
      <c r="AD253" s="303"/>
      <c r="AE253" s="303"/>
      <c r="AF253" s="303"/>
      <c r="AG253" s="303"/>
      <c r="AH253" s="303"/>
      <c r="AI253" s="303"/>
      <c r="AJ253" s="303"/>
      <c r="AK253" s="303"/>
      <c r="AL253" s="303"/>
      <c r="AM253" s="304"/>
    </row>
    <row r="254" spans="1:39" ht="19.5" customHeight="1" x14ac:dyDescent="0.25">
      <c r="A254" s="30"/>
      <c r="B254" s="41"/>
      <c r="C254" s="11"/>
      <c r="D254" s="9"/>
      <c r="E254" s="11"/>
      <c r="F254" s="11"/>
      <c r="G254" s="11"/>
      <c r="H254" s="11"/>
      <c r="I254" s="11"/>
      <c r="J254" s="11"/>
      <c r="K254" s="11"/>
      <c r="L254" s="11"/>
      <c r="M254" s="11"/>
      <c r="N254" s="11"/>
      <c r="O254" s="11"/>
      <c r="P254" s="11"/>
      <c r="Q254" s="11"/>
      <c r="R254" s="11"/>
      <c r="S254" s="11"/>
      <c r="T254" s="11"/>
      <c r="U254" s="11"/>
      <c r="V254" s="213"/>
      <c r="W254" s="10"/>
      <c r="X254" s="10"/>
      <c r="Y254" s="213"/>
      <c r="Z254" s="10"/>
      <c r="AA254" s="213"/>
      <c r="AB254" s="213"/>
      <c r="AC254" s="303"/>
      <c r="AD254" s="303"/>
      <c r="AE254" s="303"/>
      <c r="AF254" s="303"/>
      <c r="AG254" s="303"/>
      <c r="AH254" s="303"/>
      <c r="AI254" s="303"/>
      <c r="AJ254" s="303"/>
      <c r="AK254" s="303"/>
      <c r="AL254" s="303"/>
      <c r="AM254" s="304"/>
    </row>
    <row r="255" spans="1:39" ht="7.5" customHeight="1" x14ac:dyDescent="0.25">
      <c r="A255" s="30"/>
      <c r="B255" s="41"/>
      <c r="C255" s="11"/>
      <c r="D255" s="9"/>
      <c r="E255" s="11"/>
      <c r="F255" s="11"/>
      <c r="G255" s="11"/>
      <c r="H255" s="11"/>
      <c r="I255" s="11"/>
      <c r="J255" s="11"/>
      <c r="K255" s="11"/>
      <c r="L255" s="11"/>
      <c r="M255" s="11"/>
      <c r="N255" s="11"/>
      <c r="O255" s="11"/>
      <c r="P255" s="11"/>
      <c r="Q255" s="11"/>
      <c r="R255" s="11"/>
      <c r="S255" s="11"/>
      <c r="T255" s="11"/>
      <c r="U255" s="11"/>
      <c r="V255" s="213"/>
      <c r="W255" s="10"/>
      <c r="X255" s="10"/>
      <c r="Y255" s="213"/>
      <c r="Z255" s="10"/>
      <c r="AA255" s="213"/>
      <c r="AB255" s="213"/>
      <c r="AC255" s="303"/>
      <c r="AD255" s="303"/>
      <c r="AE255" s="303"/>
      <c r="AF255" s="303"/>
      <c r="AG255" s="303"/>
      <c r="AH255" s="303"/>
      <c r="AI255" s="303"/>
      <c r="AJ255" s="303"/>
      <c r="AK255" s="303"/>
      <c r="AL255" s="303"/>
      <c r="AM255" s="304"/>
    </row>
    <row r="256" spans="1:39" ht="19.5" customHeight="1" x14ac:dyDescent="0.25">
      <c r="A256" s="30"/>
      <c r="B256" s="41"/>
      <c r="C256" s="11"/>
      <c r="D256" s="9"/>
      <c r="E256" s="11"/>
      <c r="F256" s="11"/>
      <c r="G256" s="11"/>
      <c r="H256" s="11"/>
      <c r="I256" s="11"/>
      <c r="J256" s="11"/>
      <c r="K256" s="11"/>
      <c r="L256" s="11"/>
      <c r="M256" s="11"/>
      <c r="N256" s="11"/>
      <c r="O256" s="11"/>
      <c r="P256" s="11"/>
      <c r="Q256" s="11"/>
      <c r="R256" s="11"/>
      <c r="S256" s="11"/>
      <c r="T256" s="11"/>
      <c r="U256" s="11"/>
      <c r="V256" s="213"/>
      <c r="W256" s="10"/>
      <c r="X256" s="10"/>
      <c r="Y256" s="213"/>
      <c r="Z256" s="10"/>
      <c r="AA256" s="213"/>
      <c r="AB256" s="213"/>
      <c r="AC256" s="303"/>
      <c r="AD256" s="303"/>
      <c r="AE256" s="303"/>
      <c r="AF256" s="303"/>
      <c r="AG256" s="303"/>
      <c r="AH256" s="303"/>
      <c r="AI256" s="303"/>
      <c r="AJ256" s="303"/>
      <c r="AK256" s="303"/>
      <c r="AL256" s="303"/>
      <c r="AM256" s="304"/>
    </row>
    <row r="257" spans="1:39" ht="7.5" customHeight="1" x14ac:dyDescent="0.25">
      <c r="A257" s="30"/>
      <c r="B257" s="41"/>
      <c r="C257" s="11"/>
      <c r="D257" s="9"/>
      <c r="E257" s="11"/>
      <c r="F257" s="11"/>
      <c r="G257" s="11"/>
      <c r="H257" s="11"/>
      <c r="I257" s="11"/>
      <c r="J257" s="11"/>
      <c r="K257" s="11"/>
      <c r="L257" s="11"/>
      <c r="M257" s="11"/>
      <c r="N257" s="11"/>
      <c r="O257" s="11"/>
      <c r="P257" s="11"/>
      <c r="Q257" s="11"/>
      <c r="R257" s="11"/>
      <c r="S257" s="11"/>
      <c r="T257" s="11"/>
      <c r="U257" s="11"/>
      <c r="V257" s="213"/>
      <c r="W257" s="10"/>
      <c r="X257" s="10"/>
      <c r="Y257" s="213"/>
      <c r="Z257" s="10"/>
      <c r="AA257" s="213"/>
      <c r="AB257" s="213"/>
      <c r="AC257" s="303"/>
      <c r="AD257" s="303"/>
      <c r="AE257" s="303"/>
      <c r="AF257" s="303"/>
      <c r="AG257" s="303"/>
      <c r="AH257" s="303"/>
      <c r="AI257" s="303"/>
      <c r="AJ257" s="303"/>
      <c r="AK257" s="303"/>
      <c r="AL257" s="303"/>
      <c r="AM257" s="304"/>
    </row>
    <row r="258" spans="1:39" ht="19.5" customHeight="1" x14ac:dyDescent="0.25">
      <c r="A258" s="30"/>
      <c r="B258" s="41"/>
      <c r="C258" s="11"/>
      <c r="D258" s="9"/>
      <c r="E258" s="11"/>
      <c r="F258" s="11"/>
      <c r="G258" s="11"/>
      <c r="H258" s="11"/>
      <c r="I258" s="11"/>
      <c r="J258" s="11"/>
      <c r="K258" s="11"/>
      <c r="L258" s="11"/>
      <c r="M258" s="11"/>
      <c r="N258" s="11"/>
      <c r="O258" s="11"/>
      <c r="P258" s="11"/>
      <c r="Q258" s="11"/>
      <c r="R258" s="11"/>
      <c r="S258" s="11"/>
      <c r="T258" s="11"/>
      <c r="U258" s="11"/>
      <c r="V258" s="213"/>
      <c r="W258" s="10"/>
      <c r="X258" s="10"/>
      <c r="Y258" s="213"/>
      <c r="Z258" s="10"/>
      <c r="AA258" s="213"/>
      <c r="AB258" s="213"/>
      <c r="AC258" s="303"/>
      <c r="AD258" s="303"/>
      <c r="AE258" s="303"/>
      <c r="AF258" s="303"/>
      <c r="AG258" s="303"/>
      <c r="AH258" s="303"/>
      <c r="AI258" s="303"/>
      <c r="AJ258" s="303"/>
      <c r="AK258" s="303"/>
      <c r="AL258" s="303"/>
      <c r="AM258" s="304"/>
    </row>
    <row r="259" spans="1:39" ht="7.5" customHeight="1" x14ac:dyDescent="0.25">
      <c r="A259" s="30"/>
      <c r="B259" s="41"/>
      <c r="C259" s="11"/>
      <c r="D259" s="9"/>
      <c r="E259" s="11"/>
      <c r="F259" s="11"/>
      <c r="G259" s="11"/>
      <c r="H259" s="11"/>
      <c r="I259" s="11"/>
      <c r="J259" s="11"/>
      <c r="K259" s="11"/>
      <c r="L259" s="11"/>
      <c r="M259" s="11"/>
      <c r="N259" s="11"/>
      <c r="O259" s="11"/>
      <c r="P259" s="11"/>
      <c r="Q259" s="11"/>
      <c r="R259" s="11"/>
      <c r="S259" s="11"/>
      <c r="T259" s="11"/>
      <c r="U259" s="11"/>
      <c r="V259" s="213"/>
      <c r="W259" s="10"/>
      <c r="X259" s="10"/>
      <c r="Y259" s="213"/>
      <c r="Z259" s="10"/>
      <c r="AA259" s="213"/>
      <c r="AB259" s="213"/>
      <c r="AC259" s="303"/>
      <c r="AD259" s="303"/>
      <c r="AE259" s="303"/>
      <c r="AF259" s="303"/>
      <c r="AG259" s="303"/>
      <c r="AH259" s="303"/>
      <c r="AI259" s="303"/>
      <c r="AJ259" s="303"/>
      <c r="AK259" s="303"/>
      <c r="AL259" s="303"/>
      <c r="AM259" s="304"/>
    </row>
    <row r="260" spans="1:39" ht="19.5" customHeight="1" x14ac:dyDescent="0.25">
      <c r="A260" s="30"/>
      <c r="B260" s="41"/>
      <c r="C260" s="11"/>
      <c r="D260" s="9"/>
      <c r="E260" s="11"/>
      <c r="F260" s="11"/>
      <c r="G260" s="11"/>
      <c r="H260" s="11"/>
      <c r="I260" s="11"/>
      <c r="J260" s="11"/>
      <c r="K260" s="11"/>
      <c r="L260" s="11"/>
      <c r="M260" s="11"/>
      <c r="N260" s="11"/>
      <c r="O260" s="11"/>
      <c r="P260" s="11"/>
      <c r="Q260" s="11"/>
      <c r="R260" s="11"/>
      <c r="S260" s="11"/>
      <c r="T260" s="11"/>
      <c r="U260" s="11"/>
      <c r="V260" s="213"/>
      <c r="W260" s="10"/>
      <c r="X260" s="10"/>
      <c r="Y260" s="213"/>
      <c r="Z260" s="10"/>
      <c r="AA260" s="213"/>
      <c r="AB260" s="213"/>
      <c r="AC260" s="303"/>
      <c r="AD260" s="303"/>
      <c r="AE260" s="303"/>
      <c r="AF260" s="303"/>
      <c r="AG260" s="303"/>
      <c r="AH260" s="303"/>
      <c r="AI260" s="303"/>
      <c r="AJ260" s="303"/>
      <c r="AK260" s="303"/>
      <c r="AL260" s="303"/>
      <c r="AM260" s="304"/>
    </row>
    <row r="261" spans="1:39" ht="7.5" customHeight="1" x14ac:dyDescent="0.25">
      <c r="A261" s="30"/>
      <c r="B261" s="41"/>
      <c r="C261" s="11"/>
      <c r="D261" s="9"/>
      <c r="E261" s="11"/>
      <c r="F261" s="11"/>
      <c r="G261" s="11"/>
      <c r="H261" s="11"/>
      <c r="I261" s="11"/>
      <c r="J261" s="11"/>
      <c r="K261" s="11"/>
      <c r="L261" s="11"/>
      <c r="M261" s="11"/>
      <c r="N261" s="11"/>
      <c r="O261" s="11"/>
      <c r="P261" s="11"/>
      <c r="Q261" s="11"/>
      <c r="R261" s="11"/>
      <c r="S261" s="11"/>
      <c r="T261" s="11"/>
      <c r="U261" s="11"/>
      <c r="V261" s="213"/>
      <c r="W261" s="10"/>
      <c r="X261" s="10"/>
      <c r="Y261" s="213"/>
      <c r="Z261" s="10"/>
      <c r="AA261" s="213"/>
      <c r="AB261" s="213"/>
      <c r="AC261" s="303"/>
      <c r="AD261" s="303"/>
      <c r="AE261" s="303"/>
      <c r="AF261" s="303"/>
      <c r="AG261" s="303"/>
      <c r="AH261" s="303"/>
      <c r="AI261" s="303"/>
      <c r="AJ261" s="303"/>
      <c r="AK261" s="303"/>
      <c r="AL261" s="303"/>
      <c r="AM261" s="304"/>
    </row>
    <row r="262" spans="1:39" ht="19.5" customHeight="1" x14ac:dyDescent="0.25">
      <c r="A262" s="30"/>
      <c r="B262" s="41"/>
      <c r="C262" s="11"/>
      <c r="D262" s="9"/>
      <c r="E262" s="11"/>
      <c r="F262" s="11"/>
      <c r="G262" s="11"/>
      <c r="H262" s="11"/>
      <c r="I262" s="11"/>
      <c r="J262" s="11"/>
      <c r="K262" s="11"/>
      <c r="L262" s="11"/>
      <c r="M262" s="11"/>
      <c r="N262" s="11"/>
      <c r="O262" s="11"/>
      <c r="P262" s="11"/>
      <c r="Q262" s="11"/>
      <c r="R262" s="11"/>
      <c r="S262" s="11"/>
      <c r="T262" s="11"/>
      <c r="U262" s="11"/>
      <c r="V262" s="213"/>
      <c r="W262" s="10"/>
      <c r="X262" s="10"/>
      <c r="Y262" s="213"/>
      <c r="Z262" s="10"/>
      <c r="AA262" s="213"/>
      <c r="AB262" s="213"/>
      <c r="AC262" s="303"/>
      <c r="AD262" s="303"/>
      <c r="AE262" s="303"/>
      <c r="AF262" s="303"/>
      <c r="AG262" s="303"/>
      <c r="AH262" s="303"/>
      <c r="AI262" s="303"/>
      <c r="AJ262" s="303"/>
      <c r="AK262" s="303"/>
      <c r="AL262" s="303"/>
      <c r="AM262" s="304"/>
    </row>
    <row r="263" spans="1:39" ht="7.5" customHeight="1" x14ac:dyDescent="0.25">
      <c r="A263" s="30"/>
      <c r="B263" s="41"/>
      <c r="C263" s="11"/>
      <c r="D263" s="9"/>
      <c r="E263" s="11"/>
      <c r="F263" s="11"/>
      <c r="G263" s="11"/>
      <c r="H263" s="11"/>
      <c r="I263" s="11"/>
      <c r="J263" s="11"/>
      <c r="K263" s="11"/>
      <c r="L263" s="11"/>
      <c r="M263" s="11"/>
      <c r="N263" s="11"/>
      <c r="O263" s="11"/>
      <c r="P263" s="11"/>
      <c r="Q263" s="11"/>
      <c r="R263" s="11"/>
      <c r="S263" s="11"/>
      <c r="T263" s="11"/>
      <c r="U263" s="11"/>
      <c r="V263" s="213"/>
      <c r="W263" s="10"/>
      <c r="X263" s="10"/>
      <c r="Y263" s="213"/>
      <c r="Z263" s="10"/>
      <c r="AA263" s="213"/>
      <c r="AB263" s="213"/>
      <c r="AC263" s="303"/>
      <c r="AD263" s="303"/>
      <c r="AE263" s="303"/>
      <c r="AF263" s="303"/>
      <c r="AG263" s="303"/>
      <c r="AH263" s="303"/>
      <c r="AI263" s="303"/>
      <c r="AJ263" s="303"/>
      <c r="AK263" s="303"/>
      <c r="AL263" s="303"/>
      <c r="AM263" s="304"/>
    </row>
    <row r="264" spans="1:39" ht="19.5" customHeight="1" x14ac:dyDescent="0.25">
      <c r="A264" s="30"/>
      <c r="B264" s="41"/>
      <c r="C264" s="11"/>
      <c r="D264" s="9"/>
      <c r="E264" s="11"/>
      <c r="F264" s="11"/>
      <c r="G264" s="11"/>
      <c r="H264" s="11"/>
      <c r="I264" s="11"/>
      <c r="J264" s="11"/>
      <c r="K264" s="11"/>
      <c r="L264" s="11"/>
      <c r="M264" s="11"/>
      <c r="N264" s="11"/>
      <c r="O264" s="11"/>
      <c r="P264" s="11"/>
      <c r="Q264" s="11"/>
      <c r="R264" s="11"/>
      <c r="S264" s="11"/>
      <c r="T264" s="11"/>
      <c r="U264" s="11"/>
      <c r="V264" s="213"/>
      <c r="W264" s="10"/>
      <c r="X264" s="10"/>
      <c r="Y264" s="213"/>
      <c r="Z264" s="10"/>
      <c r="AA264" s="213"/>
      <c r="AB264" s="213"/>
      <c r="AC264" s="303"/>
      <c r="AD264" s="303"/>
      <c r="AE264" s="303"/>
      <c r="AF264" s="303"/>
      <c r="AG264" s="303"/>
      <c r="AH264" s="303"/>
      <c r="AI264" s="303"/>
      <c r="AJ264" s="303"/>
      <c r="AK264" s="303"/>
      <c r="AL264" s="303"/>
      <c r="AM264" s="304"/>
    </row>
    <row r="265" spans="1:39" ht="7.5" customHeight="1" x14ac:dyDescent="0.25">
      <c r="A265" s="30"/>
      <c r="B265" s="41"/>
      <c r="C265" s="11"/>
      <c r="D265" s="9"/>
      <c r="E265" s="11"/>
      <c r="F265" s="11"/>
      <c r="G265" s="11"/>
      <c r="H265" s="11"/>
      <c r="I265" s="11"/>
      <c r="J265" s="11"/>
      <c r="K265" s="11"/>
      <c r="L265" s="11"/>
      <c r="M265" s="11"/>
      <c r="N265" s="11"/>
      <c r="O265" s="11"/>
      <c r="P265" s="11"/>
      <c r="Q265" s="11"/>
      <c r="R265" s="11"/>
      <c r="S265" s="11"/>
      <c r="T265" s="11"/>
      <c r="U265" s="11"/>
      <c r="V265" s="213"/>
      <c r="W265" s="10"/>
      <c r="X265" s="10"/>
      <c r="Y265" s="213"/>
      <c r="Z265" s="10"/>
      <c r="AA265" s="213"/>
      <c r="AB265" s="213"/>
      <c r="AC265" s="303"/>
      <c r="AD265" s="303"/>
      <c r="AE265" s="303"/>
      <c r="AF265" s="303"/>
      <c r="AG265" s="303"/>
      <c r="AH265" s="303"/>
      <c r="AI265" s="303"/>
      <c r="AJ265" s="303"/>
      <c r="AK265" s="303"/>
      <c r="AL265" s="303"/>
      <c r="AM265" s="304"/>
    </row>
    <row r="266" spans="1:39" ht="19.5" customHeight="1" x14ac:dyDescent="0.25">
      <c r="A266" s="30"/>
      <c r="B266" s="41"/>
      <c r="C266" s="11"/>
      <c r="D266" s="9"/>
      <c r="E266" s="11"/>
      <c r="F266" s="11"/>
      <c r="G266" s="11"/>
      <c r="H266" s="11"/>
      <c r="I266" s="11"/>
      <c r="J266" s="11"/>
      <c r="K266" s="11"/>
      <c r="L266" s="11"/>
      <c r="M266" s="11"/>
      <c r="N266" s="11"/>
      <c r="O266" s="11"/>
      <c r="P266" s="11"/>
      <c r="Q266" s="11"/>
      <c r="R266" s="11"/>
      <c r="S266" s="11"/>
      <c r="T266" s="11"/>
      <c r="U266" s="11"/>
      <c r="V266" s="213"/>
      <c r="W266" s="10"/>
      <c r="X266" s="10"/>
      <c r="Y266" s="213"/>
      <c r="Z266" s="10"/>
      <c r="AA266" s="213"/>
      <c r="AB266" s="213"/>
      <c r="AC266" s="303"/>
      <c r="AD266" s="303"/>
      <c r="AE266" s="303"/>
      <c r="AF266" s="303"/>
      <c r="AG266" s="303"/>
      <c r="AH266" s="303"/>
      <c r="AI266" s="303"/>
      <c r="AJ266" s="303"/>
      <c r="AK266" s="303"/>
      <c r="AL266" s="303"/>
      <c r="AM266" s="304"/>
    </row>
    <row r="267" spans="1:39" ht="7.5" customHeight="1" x14ac:dyDescent="0.25">
      <c r="A267" s="30"/>
      <c r="B267" s="41"/>
      <c r="C267" s="11"/>
      <c r="D267" s="9"/>
      <c r="E267" s="11"/>
      <c r="F267" s="11"/>
      <c r="G267" s="11"/>
      <c r="H267" s="11"/>
      <c r="I267" s="11"/>
      <c r="J267" s="11"/>
      <c r="K267" s="11"/>
      <c r="L267" s="11"/>
      <c r="M267" s="11"/>
      <c r="N267" s="11"/>
      <c r="O267" s="11"/>
      <c r="P267" s="11"/>
      <c r="Q267" s="11"/>
      <c r="R267" s="11"/>
      <c r="S267" s="11"/>
      <c r="T267" s="11"/>
      <c r="U267" s="11"/>
      <c r="V267" s="213"/>
      <c r="W267" s="10"/>
      <c r="X267" s="10"/>
      <c r="Y267" s="213"/>
      <c r="Z267" s="10"/>
      <c r="AA267" s="213"/>
      <c r="AB267" s="213"/>
      <c r="AC267" s="303"/>
      <c r="AD267" s="303"/>
      <c r="AE267" s="303"/>
      <c r="AF267" s="303"/>
      <c r="AG267" s="303"/>
      <c r="AH267" s="303"/>
      <c r="AI267" s="303"/>
      <c r="AJ267" s="303"/>
      <c r="AK267" s="303"/>
      <c r="AL267" s="303"/>
      <c r="AM267" s="304"/>
    </row>
    <row r="268" spans="1:39" ht="19.5" customHeight="1" x14ac:dyDescent="0.25">
      <c r="A268" s="30"/>
      <c r="B268" s="41"/>
      <c r="C268" s="11"/>
      <c r="D268" s="9"/>
      <c r="E268" s="11"/>
      <c r="F268" s="11"/>
      <c r="G268" s="11"/>
      <c r="H268" s="11"/>
      <c r="I268" s="11"/>
      <c r="J268" s="11"/>
      <c r="K268" s="11"/>
      <c r="L268" s="11"/>
      <c r="M268" s="11"/>
      <c r="N268" s="11"/>
      <c r="O268" s="11"/>
      <c r="P268" s="11"/>
      <c r="Q268" s="11"/>
      <c r="R268" s="11"/>
      <c r="S268" s="11"/>
      <c r="T268" s="11"/>
      <c r="U268" s="11"/>
      <c r="V268" s="213"/>
      <c r="W268" s="10"/>
      <c r="X268" s="10"/>
      <c r="Y268" s="213"/>
      <c r="Z268" s="10"/>
      <c r="AA268" s="213"/>
      <c r="AB268" s="213"/>
      <c r="AC268" s="303"/>
      <c r="AD268" s="303"/>
      <c r="AE268" s="303"/>
      <c r="AF268" s="303"/>
      <c r="AG268" s="303"/>
      <c r="AH268" s="303"/>
      <c r="AI268" s="303"/>
      <c r="AJ268" s="303"/>
      <c r="AK268" s="303"/>
      <c r="AL268" s="303"/>
      <c r="AM268" s="304"/>
    </row>
    <row r="269" spans="1:39" ht="7.5" customHeight="1" x14ac:dyDescent="0.25">
      <c r="A269" s="30"/>
      <c r="B269" s="41"/>
      <c r="C269" s="11"/>
      <c r="D269" s="9"/>
      <c r="E269" s="11"/>
      <c r="F269" s="11"/>
      <c r="G269" s="11"/>
      <c r="H269" s="11"/>
      <c r="I269" s="11"/>
      <c r="J269" s="11"/>
      <c r="K269" s="11"/>
      <c r="L269" s="11"/>
      <c r="M269" s="11"/>
      <c r="N269" s="11"/>
      <c r="O269" s="11"/>
      <c r="P269" s="11"/>
      <c r="Q269" s="11"/>
      <c r="R269" s="11"/>
      <c r="S269" s="11"/>
      <c r="T269" s="11"/>
      <c r="U269" s="11"/>
      <c r="V269" s="213"/>
      <c r="W269" s="10"/>
      <c r="X269" s="10"/>
      <c r="Y269" s="213"/>
      <c r="Z269" s="10"/>
      <c r="AA269" s="213"/>
      <c r="AB269" s="213"/>
      <c r="AC269" s="303"/>
      <c r="AD269" s="303"/>
      <c r="AE269" s="303"/>
      <c r="AF269" s="303"/>
      <c r="AG269" s="303"/>
      <c r="AH269" s="303"/>
      <c r="AI269" s="303"/>
      <c r="AJ269" s="303"/>
      <c r="AK269" s="303"/>
      <c r="AL269" s="303"/>
      <c r="AM269" s="304"/>
    </row>
    <row r="270" spans="1:39" ht="7.5" customHeight="1" x14ac:dyDescent="0.25">
      <c r="A270" s="30"/>
      <c r="B270" s="41"/>
      <c r="C270" s="11"/>
      <c r="D270" s="9"/>
      <c r="E270" s="11"/>
      <c r="F270" s="11"/>
      <c r="G270" s="11"/>
      <c r="H270" s="11"/>
      <c r="I270" s="11"/>
      <c r="J270" s="11"/>
      <c r="K270" s="11"/>
      <c r="L270" s="11"/>
      <c r="M270" s="11"/>
      <c r="N270" s="11"/>
      <c r="O270" s="11"/>
      <c r="P270" s="11"/>
      <c r="Q270" s="11"/>
      <c r="R270" s="11"/>
      <c r="S270" s="11"/>
      <c r="T270" s="11"/>
      <c r="U270" s="11"/>
      <c r="V270" s="213"/>
      <c r="W270" s="10"/>
      <c r="X270" s="10"/>
      <c r="Y270" s="213"/>
      <c r="Z270" s="10"/>
      <c r="AA270" s="213"/>
      <c r="AB270" s="213"/>
      <c r="AC270" s="303"/>
      <c r="AD270" s="303"/>
      <c r="AE270" s="303"/>
      <c r="AF270" s="303"/>
      <c r="AG270" s="303"/>
      <c r="AH270" s="303"/>
      <c r="AI270" s="303"/>
      <c r="AJ270" s="303"/>
      <c r="AK270" s="303"/>
      <c r="AL270" s="303"/>
      <c r="AM270" s="304"/>
    </row>
    <row r="271" spans="1:39" ht="19.5" customHeight="1" x14ac:dyDescent="0.25">
      <c r="A271" s="30"/>
      <c r="B271" s="41"/>
      <c r="C271" s="11"/>
      <c r="D271" s="9"/>
      <c r="E271" s="11"/>
      <c r="F271" s="11"/>
      <c r="G271" s="11"/>
      <c r="H271" s="11"/>
      <c r="I271" s="11"/>
      <c r="J271" s="11"/>
      <c r="K271" s="11"/>
      <c r="L271" s="11"/>
      <c r="M271" s="11"/>
      <c r="N271" s="11"/>
      <c r="O271" s="11"/>
      <c r="P271" s="11"/>
      <c r="Q271" s="11"/>
      <c r="R271" s="11"/>
      <c r="S271" s="11"/>
      <c r="T271" s="11"/>
      <c r="U271" s="11"/>
      <c r="V271" s="213"/>
      <c r="W271" s="10"/>
      <c r="X271" s="10"/>
      <c r="Y271" s="213"/>
      <c r="Z271" s="10"/>
      <c r="AA271" s="213"/>
      <c r="AB271" s="213"/>
      <c r="AC271" s="303"/>
      <c r="AD271" s="303"/>
      <c r="AE271" s="303"/>
      <c r="AF271" s="303"/>
      <c r="AG271" s="303"/>
      <c r="AH271" s="303"/>
      <c r="AI271" s="303"/>
      <c r="AJ271" s="303"/>
      <c r="AK271" s="303"/>
      <c r="AL271" s="303"/>
      <c r="AM271" s="304"/>
    </row>
    <row r="272" spans="1:39" ht="7.5" customHeight="1" x14ac:dyDescent="0.25">
      <c r="A272" s="30"/>
      <c r="B272" s="41"/>
      <c r="C272" s="11"/>
      <c r="D272" s="9"/>
      <c r="E272" s="11"/>
      <c r="F272" s="11"/>
      <c r="G272" s="11"/>
      <c r="H272" s="11"/>
      <c r="I272" s="11"/>
      <c r="J272" s="11"/>
      <c r="K272" s="11"/>
      <c r="L272" s="11"/>
      <c r="M272" s="11"/>
      <c r="N272" s="11"/>
      <c r="O272" s="11"/>
      <c r="P272" s="11"/>
      <c r="Q272" s="11"/>
      <c r="R272" s="11"/>
      <c r="S272" s="11"/>
      <c r="T272" s="11"/>
      <c r="U272" s="11"/>
      <c r="V272" s="213"/>
      <c r="W272" s="10"/>
      <c r="X272" s="10"/>
      <c r="Y272" s="213"/>
      <c r="Z272" s="10"/>
      <c r="AA272" s="213"/>
      <c r="AB272" s="213"/>
      <c r="AC272" s="303"/>
      <c r="AD272" s="303"/>
      <c r="AE272" s="303"/>
      <c r="AF272" s="303"/>
      <c r="AG272" s="303"/>
      <c r="AH272" s="303"/>
      <c r="AI272" s="303"/>
      <c r="AJ272" s="303"/>
      <c r="AK272" s="303"/>
      <c r="AL272" s="303"/>
      <c r="AM272" s="304"/>
    </row>
    <row r="273" spans="1:39" ht="19.5" customHeight="1" x14ac:dyDescent="0.25">
      <c r="A273" s="30"/>
      <c r="B273" s="41"/>
      <c r="C273" s="11"/>
      <c r="D273" s="9"/>
      <c r="E273" s="11"/>
      <c r="F273" s="11"/>
      <c r="G273" s="11"/>
      <c r="H273" s="11"/>
      <c r="I273" s="11"/>
      <c r="J273" s="11"/>
      <c r="K273" s="11"/>
      <c r="L273" s="11"/>
      <c r="M273" s="11"/>
      <c r="N273" s="11"/>
      <c r="O273" s="11"/>
      <c r="P273" s="11"/>
      <c r="Q273" s="11"/>
      <c r="R273" s="11"/>
      <c r="S273" s="11"/>
      <c r="T273" s="11"/>
      <c r="U273" s="11"/>
      <c r="V273" s="213"/>
      <c r="W273" s="10"/>
      <c r="X273" s="10"/>
      <c r="Y273" s="213"/>
      <c r="Z273" s="10"/>
      <c r="AA273" s="213"/>
      <c r="AB273" s="213"/>
      <c r="AC273" s="303"/>
      <c r="AD273" s="303"/>
      <c r="AE273" s="303"/>
      <c r="AF273" s="303"/>
      <c r="AG273" s="303"/>
      <c r="AH273" s="303"/>
      <c r="AI273" s="303"/>
      <c r="AJ273" s="303"/>
      <c r="AK273" s="303"/>
      <c r="AL273" s="303"/>
      <c r="AM273" s="304"/>
    </row>
    <row r="274" spans="1:39" ht="7.5" customHeight="1" x14ac:dyDescent="0.25">
      <c r="A274" s="30"/>
      <c r="B274" s="41"/>
      <c r="C274" s="11"/>
      <c r="D274" s="9"/>
      <c r="E274" s="11"/>
      <c r="F274" s="11"/>
      <c r="G274" s="11"/>
      <c r="H274" s="11"/>
      <c r="I274" s="11"/>
      <c r="J274" s="11"/>
      <c r="K274" s="11"/>
      <c r="L274" s="11"/>
      <c r="M274" s="11"/>
      <c r="N274" s="11"/>
      <c r="O274" s="11"/>
      <c r="P274" s="11"/>
      <c r="Q274" s="11"/>
      <c r="R274" s="11"/>
      <c r="S274" s="11"/>
      <c r="T274" s="11"/>
      <c r="U274" s="11"/>
      <c r="V274" s="213"/>
      <c r="W274" s="10"/>
      <c r="X274" s="10"/>
      <c r="Y274" s="213"/>
      <c r="Z274" s="10"/>
      <c r="AA274" s="213"/>
      <c r="AB274" s="213"/>
      <c r="AC274" s="303"/>
      <c r="AD274" s="303"/>
      <c r="AE274" s="303"/>
      <c r="AF274" s="303"/>
      <c r="AG274" s="303"/>
      <c r="AH274" s="303"/>
      <c r="AI274" s="303"/>
      <c r="AJ274" s="303"/>
      <c r="AK274" s="303"/>
      <c r="AL274" s="303"/>
      <c r="AM274" s="304"/>
    </row>
    <row r="275" spans="1:39" ht="19.5" customHeight="1" x14ac:dyDescent="0.25">
      <c r="A275" s="30"/>
      <c r="B275" s="41"/>
      <c r="C275" s="11"/>
      <c r="D275" s="9"/>
      <c r="E275" s="11"/>
      <c r="F275" s="11"/>
      <c r="G275" s="11"/>
      <c r="H275" s="11"/>
      <c r="I275" s="11"/>
      <c r="J275" s="11"/>
      <c r="K275" s="11"/>
      <c r="L275" s="11"/>
      <c r="M275" s="11"/>
      <c r="N275" s="11"/>
      <c r="O275" s="11"/>
      <c r="P275" s="11"/>
      <c r="Q275" s="11"/>
      <c r="R275" s="11"/>
      <c r="S275" s="11"/>
      <c r="T275" s="11"/>
      <c r="U275" s="11"/>
      <c r="V275" s="213"/>
      <c r="W275" s="10"/>
      <c r="X275" s="10"/>
      <c r="Y275" s="213"/>
      <c r="Z275" s="10"/>
      <c r="AA275" s="213"/>
      <c r="AB275" s="213"/>
      <c r="AC275" s="303"/>
      <c r="AD275" s="303"/>
      <c r="AE275" s="303"/>
      <c r="AF275" s="303"/>
      <c r="AG275" s="303"/>
      <c r="AH275" s="303"/>
      <c r="AI275" s="303"/>
      <c r="AJ275" s="303"/>
      <c r="AK275" s="303"/>
      <c r="AL275" s="303"/>
      <c r="AM275" s="304"/>
    </row>
    <row r="276" spans="1:39" ht="7.5" customHeight="1" x14ac:dyDescent="0.25">
      <c r="A276" s="30"/>
      <c r="B276" s="41"/>
      <c r="C276" s="11"/>
      <c r="D276" s="9"/>
      <c r="E276" s="11"/>
      <c r="F276" s="11"/>
      <c r="G276" s="11"/>
      <c r="H276" s="11"/>
      <c r="I276" s="11"/>
      <c r="J276" s="11"/>
      <c r="K276" s="11"/>
      <c r="L276" s="11"/>
      <c r="M276" s="11"/>
      <c r="N276" s="11"/>
      <c r="O276" s="11"/>
      <c r="P276" s="11"/>
      <c r="Q276" s="11"/>
      <c r="R276" s="11"/>
      <c r="S276" s="11"/>
      <c r="T276" s="11"/>
      <c r="U276" s="11"/>
      <c r="V276" s="213"/>
      <c r="W276" s="10"/>
      <c r="X276" s="10"/>
      <c r="Y276" s="213"/>
      <c r="Z276" s="10"/>
      <c r="AA276" s="213"/>
      <c r="AB276" s="213"/>
      <c r="AC276" s="303"/>
      <c r="AD276" s="303"/>
      <c r="AE276" s="303"/>
      <c r="AF276" s="303"/>
      <c r="AG276" s="303"/>
      <c r="AH276" s="303"/>
      <c r="AI276" s="303"/>
      <c r="AJ276" s="303"/>
      <c r="AK276" s="303"/>
      <c r="AL276" s="303"/>
      <c r="AM276" s="304"/>
    </row>
    <row r="277" spans="1:39" ht="19.5" customHeight="1" x14ac:dyDescent="0.25">
      <c r="A277" s="30"/>
      <c r="B277" s="41"/>
      <c r="C277" s="11"/>
      <c r="D277" s="9"/>
      <c r="E277" s="11"/>
      <c r="F277" s="11"/>
      <c r="G277" s="11"/>
      <c r="H277" s="11"/>
      <c r="I277" s="11"/>
      <c r="J277" s="11"/>
      <c r="K277" s="11"/>
      <c r="L277" s="11"/>
      <c r="M277" s="11"/>
      <c r="N277" s="11"/>
      <c r="O277" s="11"/>
      <c r="P277" s="11"/>
      <c r="Q277" s="11"/>
      <c r="R277" s="11"/>
      <c r="S277" s="11"/>
      <c r="T277" s="11"/>
      <c r="U277" s="11"/>
      <c r="V277" s="213"/>
      <c r="W277" s="10"/>
      <c r="X277" s="10"/>
      <c r="Y277" s="213"/>
      <c r="Z277" s="10"/>
      <c r="AA277" s="213"/>
      <c r="AB277" s="213"/>
      <c r="AC277" s="303"/>
      <c r="AD277" s="303"/>
      <c r="AE277" s="303"/>
      <c r="AF277" s="303"/>
      <c r="AG277" s="303"/>
      <c r="AH277" s="303"/>
      <c r="AI277" s="303"/>
      <c r="AJ277" s="303"/>
      <c r="AK277" s="303"/>
      <c r="AL277" s="303"/>
      <c r="AM277" s="304"/>
    </row>
    <row r="278" spans="1:39" ht="7.5" customHeight="1" x14ac:dyDescent="0.25">
      <c r="A278" s="30"/>
      <c r="B278" s="41"/>
      <c r="C278" s="11"/>
      <c r="D278" s="9"/>
      <c r="E278" s="11"/>
      <c r="F278" s="11"/>
      <c r="G278" s="11"/>
      <c r="H278" s="11"/>
      <c r="I278" s="11"/>
      <c r="J278" s="11"/>
      <c r="K278" s="11"/>
      <c r="L278" s="11"/>
      <c r="M278" s="11"/>
      <c r="N278" s="11"/>
      <c r="O278" s="11"/>
      <c r="P278" s="11"/>
      <c r="Q278" s="11"/>
      <c r="R278" s="11"/>
      <c r="S278" s="11"/>
      <c r="T278" s="11"/>
      <c r="U278" s="11"/>
      <c r="V278" s="213"/>
      <c r="W278" s="10"/>
      <c r="X278" s="10"/>
      <c r="Y278" s="213"/>
      <c r="Z278" s="10"/>
      <c r="AA278" s="213"/>
      <c r="AB278" s="213"/>
      <c r="AC278" s="303"/>
      <c r="AD278" s="303"/>
      <c r="AE278" s="303"/>
      <c r="AF278" s="303"/>
      <c r="AG278" s="303"/>
      <c r="AH278" s="303"/>
      <c r="AI278" s="303"/>
      <c r="AJ278" s="303"/>
      <c r="AK278" s="303"/>
      <c r="AL278" s="303"/>
      <c r="AM278" s="304"/>
    </row>
    <row r="279" spans="1:39" ht="19.5" customHeight="1" x14ac:dyDescent="0.25">
      <c r="A279" s="30"/>
      <c r="B279" s="41"/>
      <c r="C279" s="11"/>
      <c r="D279" s="9"/>
      <c r="E279" s="11"/>
      <c r="F279" s="11"/>
      <c r="G279" s="11"/>
      <c r="H279" s="11"/>
      <c r="I279" s="11"/>
      <c r="J279" s="11"/>
      <c r="K279" s="11"/>
      <c r="L279" s="11"/>
      <c r="M279" s="11"/>
      <c r="N279" s="11"/>
      <c r="O279" s="11"/>
      <c r="P279" s="11"/>
      <c r="Q279" s="11"/>
      <c r="R279" s="11"/>
      <c r="S279" s="11"/>
      <c r="T279" s="11"/>
      <c r="U279" s="11"/>
      <c r="V279" s="213"/>
      <c r="W279" s="10"/>
      <c r="X279" s="10"/>
      <c r="Y279" s="213"/>
      <c r="Z279" s="10"/>
      <c r="AA279" s="213"/>
      <c r="AB279" s="213"/>
      <c r="AC279" s="303"/>
      <c r="AD279" s="303"/>
      <c r="AE279" s="303"/>
      <c r="AF279" s="303"/>
      <c r="AG279" s="303"/>
      <c r="AH279" s="303"/>
      <c r="AI279" s="303"/>
      <c r="AJ279" s="303"/>
      <c r="AK279" s="303"/>
      <c r="AL279" s="303"/>
      <c r="AM279" s="304"/>
    </row>
    <row r="280" spans="1:39" ht="7.5" customHeight="1" x14ac:dyDescent="0.25">
      <c r="A280" s="30"/>
      <c r="B280" s="41"/>
      <c r="C280" s="11"/>
      <c r="D280" s="9"/>
      <c r="E280" s="11"/>
      <c r="F280" s="11"/>
      <c r="G280" s="11"/>
      <c r="H280" s="11"/>
      <c r="I280" s="11"/>
      <c r="J280" s="11"/>
      <c r="K280" s="11"/>
      <c r="L280" s="11"/>
      <c r="M280" s="11"/>
      <c r="N280" s="11"/>
      <c r="O280" s="11"/>
      <c r="P280" s="11"/>
      <c r="Q280" s="11"/>
      <c r="R280" s="11"/>
      <c r="S280" s="11"/>
      <c r="T280" s="11"/>
      <c r="U280" s="11"/>
      <c r="V280" s="213"/>
      <c r="W280" s="10"/>
      <c r="X280" s="10"/>
      <c r="Y280" s="213"/>
      <c r="Z280" s="10"/>
      <c r="AA280" s="213"/>
      <c r="AB280" s="213"/>
      <c r="AC280" s="303"/>
      <c r="AD280" s="303"/>
      <c r="AE280" s="303"/>
      <c r="AF280" s="303"/>
      <c r="AG280" s="303"/>
      <c r="AH280" s="303"/>
      <c r="AI280" s="303"/>
      <c r="AJ280" s="303"/>
      <c r="AK280" s="303"/>
      <c r="AL280" s="303"/>
      <c r="AM280" s="304"/>
    </row>
    <row r="281" spans="1:39" ht="19.5" customHeight="1" x14ac:dyDescent="0.25">
      <c r="A281" s="30"/>
      <c r="B281" s="41"/>
      <c r="C281" s="11"/>
      <c r="D281" s="9"/>
      <c r="E281" s="11"/>
      <c r="F281" s="11"/>
      <c r="G281" s="11"/>
      <c r="H281" s="11"/>
      <c r="I281" s="11"/>
      <c r="J281" s="11"/>
      <c r="K281" s="11"/>
      <c r="L281" s="11"/>
      <c r="M281" s="11"/>
      <c r="N281" s="11"/>
      <c r="O281" s="11"/>
      <c r="P281" s="11"/>
      <c r="Q281" s="11"/>
      <c r="R281" s="11"/>
      <c r="S281" s="11"/>
      <c r="T281" s="11"/>
      <c r="U281" s="11"/>
      <c r="V281" s="213"/>
      <c r="W281" s="10"/>
      <c r="X281" s="10"/>
      <c r="Y281" s="213"/>
      <c r="Z281" s="10"/>
      <c r="AA281" s="213"/>
      <c r="AB281" s="213"/>
      <c r="AC281" s="303"/>
      <c r="AD281" s="303"/>
      <c r="AE281" s="303"/>
      <c r="AF281" s="303"/>
      <c r="AG281" s="303"/>
      <c r="AH281" s="303"/>
      <c r="AI281" s="303"/>
      <c r="AJ281" s="303"/>
      <c r="AK281" s="303"/>
      <c r="AL281" s="303"/>
      <c r="AM281" s="304"/>
    </row>
    <row r="282" spans="1:39" ht="7.5" customHeight="1" x14ac:dyDescent="0.25">
      <c r="A282" s="30"/>
      <c r="B282" s="41"/>
      <c r="C282" s="11"/>
      <c r="D282" s="9"/>
      <c r="E282" s="11"/>
      <c r="F282" s="11"/>
      <c r="G282" s="11"/>
      <c r="H282" s="11"/>
      <c r="I282" s="11"/>
      <c r="J282" s="11"/>
      <c r="K282" s="11"/>
      <c r="L282" s="11"/>
      <c r="M282" s="11"/>
      <c r="N282" s="11"/>
      <c r="O282" s="11"/>
      <c r="P282" s="11"/>
      <c r="Q282" s="11"/>
      <c r="R282" s="11"/>
      <c r="S282" s="11"/>
      <c r="T282" s="11"/>
      <c r="U282" s="11"/>
      <c r="V282" s="213"/>
      <c r="W282" s="10"/>
      <c r="X282" s="10"/>
      <c r="Y282" s="213"/>
      <c r="Z282" s="10"/>
      <c r="AA282" s="213"/>
      <c r="AB282" s="213"/>
      <c r="AC282" s="303"/>
      <c r="AD282" s="303"/>
      <c r="AE282" s="303"/>
      <c r="AF282" s="303"/>
      <c r="AG282" s="303"/>
      <c r="AH282" s="303"/>
      <c r="AI282" s="303"/>
      <c r="AJ282" s="303"/>
      <c r="AK282" s="303"/>
      <c r="AL282" s="303"/>
      <c r="AM282" s="304"/>
    </row>
    <row r="283" spans="1:39" ht="19.5" customHeight="1" x14ac:dyDescent="0.25">
      <c r="A283" s="30"/>
      <c r="B283" s="41"/>
      <c r="C283" s="11"/>
      <c r="D283" s="9"/>
      <c r="E283" s="11"/>
      <c r="F283" s="11"/>
      <c r="G283" s="11"/>
      <c r="H283" s="11"/>
      <c r="I283" s="11"/>
      <c r="J283" s="11"/>
      <c r="K283" s="11"/>
      <c r="L283" s="11"/>
      <c r="M283" s="11"/>
      <c r="N283" s="11"/>
      <c r="O283" s="11"/>
      <c r="P283" s="11"/>
      <c r="Q283" s="11"/>
      <c r="R283" s="11"/>
      <c r="S283" s="11"/>
      <c r="T283" s="11"/>
      <c r="U283" s="11"/>
      <c r="V283" s="213"/>
      <c r="W283" s="10"/>
      <c r="X283" s="10"/>
      <c r="Y283" s="213"/>
      <c r="Z283" s="10"/>
      <c r="AA283" s="213"/>
      <c r="AB283" s="213"/>
      <c r="AC283" s="303"/>
      <c r="AD283" s="303"/>
      <c r="AE283" s="303"/>
      <c r="AF283" s="303"/>
      <c r="AG283" s="303"/>
      <c r="AH283" s="303"/>
      <c r="AI283" s="303"/>
      <c r="AJ283" s="303"/>
      <c r="AK283" s="303"/>
      <c r="AL283" s="303"/>
      <c r="AM283" s="304"/>
    </row>
    <row r="284" spans="1:39" ht="7.5" customHeight="1" thickBot="1" x14ac:dyDescent="0.25">
      <c r="A284" s="84"/>
      <c r="B284" s="321"/>
      <c r="C284" s="321"/>
      <c r="D284" s="321"/>
      <c r="E284" s="321"/>
      <c r="F284" s="321"/>
      <c r="G284" s="321"/>
      <c r="H284" s="321"/>
      <c r="I284" s="321"/>
      <c r="J284" s="321"/>
      <c r="K284" s="321"/>
      <c r="L284" s="321"/>
      <c r="M284" s="321"/>
      <c r="N284" s="321"/>
      <c r="O284" s="321"/>
      <c r="P284" s="321"/>
      <c r="Q284" s="321"/>
      <c r="R284" s="321"/>
      <c r="S284" s="321"/>
      <c r="T284" s="321"/>
      <c r="U284" s="321"/>
      <c r="V284" s="321"/>
      <c r="W284" s="321"/>
      <c r="X284" s="321"/>
      <c r="Y284" s="321"/>
      <c r="Z284" s="321"/>
      <c r="AA284" s="321"/>
      <c r="AB284" s="321"/>
      <c r="AC284" s="321"/>
      <c r="AD284" s="321"/>
      <c r="AE284" s="321"/>
      <c r="AF284" s="321"/>
      <c r="AG284" s="321"/>
      <c r="AH284" s="321"/>
      <c r="AI284" s="321"/>
      <c r="AJ284" s="321"/>
      <c r="AK284" s="321"/>
      <c r="AL284" s="321"/>
      <c r="AM284" s="302"/>
    </row>
    <row r="285" spans="1:39" ht="7.5" customHeight="1" thickBot="1" x14ac:dyDescent="0.3">
      <c r="A285" s="2"/>
      <c r="B285" s="3"/>
      <c r="C285" s="3"/>
      <c r="D285" s="3"/>
      <c r="E285" s="4"/>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5"/>
    </row>
    <row r="286" spans="1:39" ht="19.5" customHeight="1" thickBot="1" x14ac:dyDescent="0.3">
      <c r="A286" s="6"/>
      <c r="B286" s="7" t="s">
        <v>593</v>
      </c>
      <c r="C286" s="8"/>
      <c r="D286" s="9" t="s">
        <v>101</v>
      </c>
      <c r="E286" s="10"/>
      <c r="F286" s="11"/>
      <c r="G286" s="11"/>
      <c r="H286" s="11"/>
      <c r="I286" s="11"/>
      <c r="J286" s="11"/>
      <c r="K286" s="11"/>
      <c r="L286" s="11"/>
      <c r="M286" s="11"/>
      <c r="N286" s="11"/>
      <c r="O286" s="11"/>
      <c r="P286" s="10"/>
      <c r="Q286" s="11"/>
      <c r="R286" s="87"/>
      <c r="S286" s="87"/>
      <c r="T286" s="87"/>
      <c r="U286" s="87"/>
      <c r="V286" s="87"/>
      <c r="W286" s="87"/>
      <c r="X286" s="87"/>
      <c r="Y286" s="87"/>
      <c r="Z286" s="87"/>
      <c r="AA286" s="87"/>
      <c r="AB286" s="46"/>
      <c r="AC286" s="549" t="s">
        <v>65</v>
      </c>
      <c r="AD286" s="549"/>
      <c r="AE286" s="549"/>
      <c r="AF286" s="549"/>
      <c r="AG286" s="549"/>
      <c r="AH286" s="549"/>
      <c r="AI286" s="232"/>
      <c r="AJ286" s="550" t="str">
        <f>IF(V13=0," ",V13)</f>
        <v xml:space="preserve"> </v>
      </c>
      <c r="AK286" s="466"/>
      <c r="AL286" s="467"/>
      <c r="AM286" s="15"/>
    </row>
    <row r="287" spans="1:39" ht="19.5" customHeight="1" x14ac:dyDescent="0.25">
      <c r="A287" s="30"/>
      <c r="B287" s="41"/>
      <c r="C287" s="11"/>
      <c r="D287" s="9" t="s">
        <v>102</v>
      </c>
      <c r="E287" s="11"/>
      <c r="F287" s="11"/>
      <c r="G287" s="11"/>
      <c r="H287" s="11"/>
      <c r="I287" s="726" t="str">
        <f>IF(L9&lt;&gt;0,L9," ")</f>
        <v xml:space="preserve"> </v>
      </c>
      <c r="J287" s="726"/>
      <c r="K287" s="726"/>
      <c r="L287" s="726"/>
      <c r="M287" s="726"/>
      <c r="N287" s="11"/>
      <c r="O287" s="11"/>
      <c r="P287" s="11"/>
      <c r="Q287" s="31"/>
      <c r="R287" s="11"/>
      <c r="S287" s="11"/>
      <c r="T287" s="31"/>
      <c r="U287" s="31"/>
      <c r="V287" s="31"/>
      <c r="W287" s="10"/>
      <c r="X287" s="10"/>
      <c r="Y287" s="213"/>
      <c r="Z287" s="10"/>
      <c r="AA287" s="213"/>
      <c r="AB287" s="213"/>
      <c r="AC287" s="213"/>
      <c r="AD287" s="213"/>
      <c r="AE287" s="213"/>
      <c r="AF287" s="213"/>
      <c r="AG287" s="213"/>
      <c r="AH287" s="213"/>
      <c r="AI287" s="213"/>
      <c r="AJ287" s="213"/>
      <c r="AK287" s="213"/>
      <c r="AL287" s="213"/>
      <c r="AM287" s="12"/>
    </row>
    <row r="288" spans="1:39" ht="19.5" customHeight="1" x14ac:dyDescent="0.25">
      <c r="A288" s="30"/>
      <c r="B288" s="41"/>
      <c r="C288" s="11"/>
      <c r="D288" s="9"/>
      <c r="E288" s="11"/>
      <c r="F288" s="11"/>
      <c r="G288" s="11"/>
      <c r="H288" s="11"/>
      <c r="I288" s="11"/>
      <c r="J288" s="11"/>
      <c r="K288" s="11"/>
      <c r="L288" s="11"/>
      <c r="M288" s="11"/>
      <c r="N288" s="11"/>
      <c r="O288" s="11"/>
      <c r="P288" s="11"/>
      <c r="Q288" s="31"/>
      <c r="R288" s="11"/>
      <c r="S288" s="11"/>
      <c r="T288" s="31"/>
      <c r="U288" s="31"/>
      <c r="V288" s="31"/>
      <c r="W288" s="10"/>
      <c r="X288" s="10"/>
      <c r="Y288" s="213"/>
      <c r="Z288" s="10"/>
      <c r="AA288" s="213"/>
      <c r="AB288" s="213"/>
      <c r="AC288" s="213"/>
      <c r="AD288" s="213"/>
      <c r="AE288" s="213"/>
      <c r="AF288" s="213"/>
      <c r="AG288" s="213"/>
      <c r="AH288" s="213"/>
      <c r="AI288" s="213"/>
      <c r="AJ288" s="213"/>
      <c r="AK288" s="213"/>
      <c r="AL288" s="213"/>
      <c r="AM288" s="12"/>
    </row>
    <row r="289" spans="1:39" ht="19.5" customHeight="1" x14ac:dyDescent="0.25">
      <c r="A289" s="30"/>
      <c r="B289" s="41"/>
      <c r="C289" s="11"/>
      <c r="D289" s="9" t="s">
        <v>103</v>
      </c>
      <c r="E289" s="11"/>
      <c r="F289" s="11"/>
      <c r="G289" s="11"/>
      <c r="H289" s="11"/>
      <c r="I289" s="11"/>
      <c r="J289" s="11"/>
      <c r="K289" s="11"/>
      <c r="L289" s="11"/>
      <c r="M289" s="11"/>
      <c r="N289" s="11"/>
      <c r="O289" s="11"/>
      <c r="P289" s="11"/>
      <c r="Q289" s="31"/>
      <c r="R289" s="11"/>
      <c r="S289" s="11"/>
      <c r="T289" s="31"/>
      <c r="U289" s="31"/>
      <c r="V289" s="31"/>
      <c r="W289" s="10"/>
      <c r="X289" s="10"/>
      <c r="Y289" s="213"/>
      <c r="Z289" s="10"/>
      <c r="AA289" s="213"/>
      <c r="AB289" s="213"/>
      <c r="AC289" s="213"/>
      <c r="AD289" s="213"/>
      <c r="AE289" s="213"/>
      <c r="AF289" s="213"/>
      <c r="AG289" s="213"/>
      <c r="AH289" s="213"/>
      <c r="AI289" s="213"/>
      <c r="AJ289" s="213"/>
      <c r="AK289" s="213"/>
      <c r="AL289" s="213"/>
      <c r="AM289" s="12"/>
    </row>
    <row r="290" spans="1:39" ht="19.5" customHeight="1" x14ac:dyDescent="0.3">
      <c r="A290" s="30"/>
      <c r="B290" s="41"/>
      <c r="C290" s="11"/>
      <c r="D290" s="100" t="s">
        <v>104</v>
      </c>
      <c r="E290" s="11"/>
      <c r="F290" s="11"/>
      <c r="G290" s="11"/>
      <c r="H290" s="11"/>
      <c r="I290" s="11"/>
      <c r="J290" s="11"/>
      <c r="K290" s="11"/>
      <c r="L290" s="11"/>
      <c r="M290" s="11"/>
      <c r="N290" s="11"/>
      <c r="O290" s="11"/>
      <c r="P290" s="11"/>
      <c r="Q290" s="31"/>
      <c r="R290" s="11"/>
      <c r="S290" s="11"/>
      <c r="T290" s="31"/>
      <c r="U290" s="31"/>
      <c r="V290" s="31"/>
      <c r="W290" s="10"/>
      <c r="X290" s="10"/>
      <c r="Y290" s="213"/>
      <c r="Z290" s="10"/>
      <c r="AA290" s="213"/>
      <c r="AB290" s="544">
        <v>2018</v>
      </c>
      <c r="AC290" s="545"/>
      <c r="AD290" s="545"/>
      <c r="AE290" s="545"/>
      <c r="AF290" s="546"/>
      <c r="AG290" s="213"/>
      <c r="AH290" s="213"/>
      <c r="AI290" s="213"/>
      <c r="AJ290" s="213"/>
      <c r="AK290" s="213"/>
      <c r="AL290" s="213"/>
      <c r="AM290" s="12"/>
    </row>
    <row r="291" spans="1:39" ht="29.1" customHeight="1" x14ac:dyDescent="0.25">
      <c r="A291" s="99"/>
      <c r="B291" s="97"/>
      <c r="C291" s="98"/>
      <c r="D291" s="94" t="s">
        <v>384</v>
      </c>
      <c r="E291" s="95"/>
      <c r="F291" s="95"/>
      <c r="G291" s="95"/>
      <c r="H291" s="95"/>
      <c r="I291" s="95"/>
      <c r="J291" s="95"/>
      <c r="K291" s="95"/>
      <c r="L291" s="95"/>
      <c r="M291" s="95"/>
      <c r="N291" s="95"/>
      <c r="O291" s="95"/>
      <c r="P291" s="95"/>
      <c r="Q291" s="95"/>
      <c r="R291" s="95"/>
      <c r="S291" s="95"/>
      <c r="T291" s="95"/>
      <c r="U291" s="95"/>
      <c r="V291" s="95"/>
      <c r="W291" s="95"/>
      <c r="X291" s="95"/>
      <c r="Y291" s="95"/>
      <c r="Z291" s="95"/>
      <c r="AA291" s="96"/>
      <c r="AB291" s="516">
        <f>SUM(AB292:AF295)</f>
        <v>0</v>
      </c>
      <c r="AC291" s="516"/>
      <c r="AD291" s="516"/>
      <c r="AE291" s="516"/>
      <c r="AF291" s="517"/>
      <c r="AG291" s="213"/>
      <c r="AH291" s="213"/>
      <c r="AI291" s="213"/>
      <c r="AJ291" s="213"/>
      <c r="AK291" s="213"/>
      <c r="AL291" s="213"/>
      <c r="AM291" s="12"/>
    </row>
    <row r="292" spans="1:39" ht="29.1" customHeight="1" x14ac:dyDescent="0.25">
      <c r="A292" s="99"/>
      <c r="B292" s="97"/>
      <c r="C292" s="98"/>
      <c r="D292" s="94" t="s">
        <v>381</v>
      </c>
      <c r="E292" s="95"/>
      <c r="F292" s="95"/>
      <c r="G292" s="95"/>
      <c r="H292" s="95"/>
      <c r="I292" s="95"/>
      <c r="J292" s="95"/>
      <c r="K292" s="95"/>
      <c r="L292" s="95"/>
      <c r="M292" s="95"/>
      <c r="N292" s="95"/>
      <c r="O292" s="95"/>
      <c r="P292" s="95"/>
      <c r="Q292" s="95"/>
      <c r="R292" s="95"/>
      <c r="S292" s="95"/>
      <c r="T292" s="95"/>
      <c r="U292" s="95"/>
      <c r="V292" s="95"/>
      <c r="W292" s="95"/>
      <c r="X292" s="95"/>
      <c r="Y292" s="95"/>
      <c r="Z292" s="95"/>
      <c r="AA292" s="96"/>
      <c r="AB292" s="512"/>
      <c r="AC292" s="512"/>
      <c r="AD292" s="512"/>
      <c r="AE292" s="512"/>
      <c r="AF292" s="513"/>
      <c r="AG292" s="132" t="str">
        <f>IF(AB292&lt;0,"Valor deve ser positivo"," ")</f>
        <v xml:space="preserve"> </v>
      </c>
      <c r="AH292" s="213"/>
      <c r="AI292" s="213"/>
      <c r="AJ292" s="213"/>
      <c r="AK292" s="213"/>
      <c r="AL292" s="213"/>
      <c r="AM292" s="12"/>
    </row>
    <row r="293" spans="1:39" ht="29.1" customHeight="1" x14ac:dyDescent="0.25">
      <c r="A293" s="99"/>
      <c r="B293" s="97"/>
      <c r="C293" s="98"/>
      <c r="D293" s="94" t="s">
        <v>382</v>
      </c>
      <c r="E293" s="95"/>
      <c r="F293" s="95"/>
      <c r="G293" s="95"/>
      <c r="H293" s="95"/>
      <c r="I293" s="95"/>
      <c r="J293" s="95"/>
      <c r="K293" s="95"/>
      <c r="L293" s="95"/>
      <c r="M293" s="95"/>
      <c r="N293" s="95"/>
      <c r="O293" s="95"/>
      <c r="P293" s="95"/>
      <c r="Q293" s="95"/>
      <c r="R293" s="95"/>
      <c r="S293" s="95"/>
      <c r="T293" s="95"/>
      <c r="U293" s="95"/>
      <c r="V293" s="95"/>
      <c r="W293" s="95"/>
      <c r="X293" s="95"/>
      <c r="Y293" s="95"/>
      <c r="Z293" s="95"/>
      <c r="AA293" s="96"/>
      <c r="AB293" s="512"/>
      <c r="AC293" s="512"/>
      <c r="AD293" s="512"/>
      <c r="AE293" s="512"/>
      <c r="AF293" s="513"/>
      <c r="AG293" s="132" t="str">
        <f>IF(AB293&lt;0,"Valor deve ser positivo"," ")</f>
        <v xml:space="preserve"> </v>
      </c>
      <c r="AH293" s="213"/>
      <c r="AI293" s="213"/>
      <c r="AJ293" s="213"/>
      <c r="AK293" s="213"/>
      <c r="AL293" s="213"/>
      <c r="AM293" s="12"/>
    </row>
    <row r="294" spans="1:39" ht="29.1" customHeight="1" x14ac:dyDescent="0.25">
      <c r="A294" s="99"/>
      <c r="B294" s="97"/>
      <c r="C294" s="98"/>
      <c r="D294" s="94" t="s">
        <v>383</v>
      </c>
      <c r="E294" s="92"/>
      <c r="F294" s="92"/>
      <c r="G294" s="92"/>
      <c r="H294" s="92"/>
      <c r="I294" s="92"/>
      <c r="J294" s="92"/>
      <c r="K294" s="92"/>
      <c r="L294" s="92"/>
      <c r="M294" s="92"/>
      <c r="N294" s="92"/>
      <c r="O294" s="92"/>
      <c r="P294" s="92"/>
      <c r="Q294" s="92"/>
      <c r="R294" s="92"/>
      <c r="S294" s="92"/>
      <c r="T294" s="92"/>
      <c r="U294" s="92"/>
      <c r="V294" s="92"/>
      <c r="W294" s="92"/>
      <c r="X294" s="92"/>
      <c r="Y294" s="92"/>
      <c r="Z294" s="92"/>
      <c r="AA294" s="93"/>
      <c r="AB294" s="512"/>
      <c r="AC294" s="512"/>
      <c r="AD294" s="512"/>
      <c r="AE294" s="512"/>
      <c r="AF294" s="513"/>
      <c r="AG294" s="132" t="str">
        <f>IF(AB294&lt;0,"Valor deve ser positivo"," ")</f>
        <v xml:space="preserve"> </v>
      </c>
      <c r="AH294" s="213"/>
      <c r="AI294" s="213"/>
      <c r="AJ294" s="213"/>
      <c r="AK294" s="213"/>
      <c r="AL294" s="213"/>
      <c r="AM294" s="12"/>
    </row>
    <row r="295" spans="1:39" ht="29.1" customHeight="1" x14ac:dyDescent="0.25">
      <c r="A295" s="99"/>
      <c r="B295" s="97"/>
      <c r="C295" s="98"/>
      <c r="D295" s="94" t="s">
        <v>537</v>
      </c>
      <c r="E295" s="92"/>
      <c r="F295" s="92"/>
      <c r="G295" s="92"/>
      <c r="H295" s="92"/>
      <c r="I295" s="92"/>
      <c r="J295" s="92"/>
      <c r="K295" s="92"/>
      <c r="L295" s="92"/>
      <c r="M295" s="92"/>
      <c r="N295" s="92"/>
      <c r="O295" s="92"/>
      <c r="P295" s="92"/>
      <c r="Q295" s="92"/>
      <c r="R295" s="92"/>
      <c r="S295" s="92"/>
      <c r="T295" s="92"/>
      <c r="U295" s="92"/>
      <c r="V295" s="92"/>
      <c r="W295" s="92"/>
      <c r="X295" s="92"/>
      <c r="Y295" s="92"/>
      <c r="Z295" s="92"/>
      <c r="AA295" s="93"/>
      <c r="AB295" s="512"/>
      <c r="AC295" s="512"/>
      <c r="AD295" s="512"/>
      <c r="AE295" s="512"/>
      <c r="AF295" s="513"/>
      <c r="AG295" s="213"/>
      <c r="AH295" s="213"/>
      <c r="AI295" s="213"/>
      <c r="AJ295" s="213"/>
      <c r="AK295" s="213"/>
      <c r="AL295" s="213"/>
      <c r="AM295" s="12"/>
    </row>
    <row r="296" spans="1:39" ht="9.9499999999999993" customHeight="1" x14ac:dyDescent="0.25">
      <c r="A296" s="99"/>
      <c r="B296" s="97"/>
      <c r="C296" s="98"/>
      <c r="D296" s="91"/>
      <c r="E296" s="92"/>
      <c r="F296" s="92"/>
      <c r="G296" s="92"/>
      <c r="H296" s="92"/>
      <c r="I296" s="92"/>
      <c r="J296" s="92"/>
      <c r="K296" s="92"/>
      <c r="L296" s="92"/>
      <c r="M296" s="92"/>
      <c r="N296" s="92"/>
      <c r="O296" s="92"/>
      <c r="P296" s="92"/>
      <c r="Q296" s="92"/>
      <c r="R296" s="92"/>
      <c r="S296" s="92"/>
      <c r="T296" s="92"/>
      <c r="U296" s="92"/>
      <c r="V296" s="92"/>
      <c r="W296" s="92"/>
      <c r="X296" s="92"/>
      <c r="Y296" s="92"/>
      <c r="Z296" s="92"/>
      <c r="AA296" s="93"/>
      <c r="AB296" s="529"/>
      <c r="AC296" s="520"/>
      <c r="AD296" s="520"/>
      <c r="AE296" s="520"/>
      <c r="AF296" s="521"/>
      <c r="AG296" s="213"/>
      <c r="AH296" s="213"/>
      <c r="AI296" s="213"/>
      <c r="AJ296" s="213"/>
      <c r="AK296" s="213"/>
      <c r="AL296" s="213"/>
      <c r="AM296" s="12"/>
    </row>
    <row r="297" spans="1:39" ht="26.25" customHeight="1" x14ac:dyDescent="0.25">
      <c r="A297" s="99"/>
      <c r="B297" s="97"/>
      <c r="C297" s="98"/>
      <c r="D297" s="261" t="s">
        <v>385</v>
      </c>
      <c r="E297" s="97"/>
      <c r="F297" s="97"/>
      <c r="G297" s="97"/>
      <c r="H297" s="97"/>
      <c r="I297" s="97"/>
      <c r="J297" s="97"/>
      <c r="K297" s="97"/>
      <c r="L297" s="97"/>
      <c r="M297" s="97"/>
      <c r="N297" s="97"/>
      <c r="O297" s="97"/>
      <c r="P297" s="97"/>
      <c r="Q297" s="97"/>
      <c r="R297" s="97"/>
      <c r="S297" s="97"/>
      <c r="T297" s="97"/>
      <c r="U297" s="97"/>
      <c r="V297" s="97"/>
      <c r="W297" s="97"/>
      <c r="X297" s="97"/>
      <c r="Y297" s="97"/>
      <c r="Z297" s="97"/>
      <c r="AA297" s="262"/>
      <c r="AB297" s="525">
        <f>SUM(AB299:AF302)</f>
        <v>0</v>
      </c>
      <c r="AC297" s="514"/>
      <c r="AD297" s="514"/>
      <c r="AE297" s="514"/>
      <c r="AF297" s="515"/>
      <c r="AG297" s="213"/>
      <c r="AH297" s="213"/>
      <c r="AI297" s="213"/>
      <c r="AJ297" s="213"/>
      <c r="AK297" s="213"/>
      <c r="AL297" s="213"/>
      <c r="AM297" s="12"/>
    </row>
    <row r="298" spans="1:39" ht="26.25" customHeight="1" x14ac:dyDescent="0.25">
      <c r="A298" s="99"/>
      <c r="B298" s="97"/>
      <c r="C298" s="98"/>
      <c r="D298" s="259" t="s">
        <v>380</v>
      </c>
      <c r="E298" s="89"/>
      <c r="F298" s="89"/>
      <c r="G298" s="89"/>
      <c r="H298" s="89"/>
      <c r="I298" s="89"/>
      <c r="J298" s="89"/>
      <c r="K298" s="89"/>
      <c r="L298" s="89"/>
      <c r="M298" s="89"/>
      <c r="N298" s="89"/>
      <c r="O298" s="89"/>
      <c r="P298" s="89"/>
      <c r="Q298" s="89"/>
      <c r="R298" s="89"/>
      <c r="S298" s="89"/>
      <c r="T298" s="89"/>
      <c r="U298" s="89"/>
      <c r="V298" s="89"/>
      <c r="W298" s="89"/>
      <c r="X298" s="89"/>
      <c r="Y298" s="89"/>
      <c r="Z298" s="89"/>
      <c r="AA298" s="90"/>
      <c r="AB298" s="526"/>
      <c r="AC298" s="527"/>
      <c r="AD298" s="527"/>
      <c r="AE298" s="527"/>
      <c r="AF298" s="528"/>
      <c r="AG298" s="213"/>
      <c r="AH298" s="213"/>
      <c r="AI298" s="213"/>
      <c r="AJ298" s="213"/>
      <c r="AK298" s="213"/>
      <c r="AL298" s="213"/>
      <c r="AM298" s="12"/>
    </row>
    <row r="299" spans="1:39" ht="29.1" customHeight="1" x14ac:dyDescent="0.25">
      <c r="A299" s="99"/>
      <c r="B299" s="97"/>
      <c r="C299" s="98"/>
      <c r="D299" s="94" t="s">
        <v>386</v>
      </c>
      <c r="E299" s="95"/>
      <c r="F299" s="95"/>
      <c r="G299" s="95"/>
      <c r="H299" s="95"/>
      <c r="I299" s="95"/>
      <c r="J299" s="95"/>
      <c r="K299" s="95"/>
      <c r="L299" s="95"/>
      <c r="M299" s="95"/>
      <c r="N299" s="95"/>
      <c r="O299" s="95"/>
      <c r="P299" s="95"/>
      <c r="Q299" s="95"/>
      <c r="R299" s="95"/>
      <c r="S299" s="95"/>
      <c r="T299" s="95"/>
      <c r="U299" s="95"/>
      <c r="V299" s="95"/>
      <c r="W299" s="95"/>
      <c r="X299" s="95"/>
      <c r="Y299" s="95"/>
      <c r="Z299" s="95"/>
      <c r="AA299" s="96"/>
      <c r="AB299" s="512"/>
      <c r="AC299" s="512"/>
      <c r="AD299" s="512"/>
      <c r="AE299" s="512"/>
      <c r="AF299" s="513"/>
      <c r="AG299" s="132" t="str">
        <f>IF(AB299&lt;0,"Valor deve ser positivo"," ")</f>
        <v xml:space="preserve"> </v>
      </c>
      <c r="AH299" s="213"/>
      <c r="AI299" s="213"/>
      <c r="AJ299" s="213"/>
      <c r="AK299" s="213"/>
      <c r="AL299" s="213"/>
      <c r="AM299" s="12"/>
    </row>
    <row r="300" spans="1:39" ht="29.1" customHeight="1" x14ac:dyDescent="0.25">
      <c r="A300" s="99"/>
      <c r="B300" s="97"/>
      <c r="C300" s="98"/>
      <c r="D300" s="94" t="s">
        <v>387</v>
      </c>
      <c r="E300" s="95"/>
      <c r="F300" s="95"/>
      <c r="G300" s="95"/>
      <c r="H300" s="95"/>
      <c r="I300" s="95"/>
      <c r="J300" s="95"/>
      <c r="K300" s="95"/>
      <c r="L300" s="95"/>
      <c r="M300" s="95"/>
      <c r="N300" s="95"/>
      <c r="O300" s="95"/>
      <c r="P300" s="95"/>
      <c r="Q300" s="95"/>
      <c r="R300" s="95"/>
      <c r="S300" s="95"/>
      <c r="T300" s="95"/>
      <c r="U300" s="95"/>
      <c r="V300" s="95"/>
      <c r="W300" s="95"/>
      <c r="X300" s="95"/>
      <c r="Y300" s="95"/>
      <c r="Z300" s="95"/>
      <c r="AA300" s="96"/>
      <c r="AB300" s="512"/>
      <c r="AC300" s="512"/>
      <c r="AD300" s="512"/>
      <c r="AE300" s="512"/>
      <c r="AF300" s="513"/>
      <c r="AG300" s="132" t="str">
        <f>IF(AB300&lt;0,"Valor deve ser positivo"," ")</f>
        <v xml:space="preserve"> </v>
      </c>
      <c r="AH300" s="213"/>
      <c r="AI300" s="213"/>
      <c r="AJ300" s="213"/>
      <c r="AK300" s="213"/>
      <c r="AL300" s="213"/>
      <c r="AM300" s="12"/>
    </row>
    <row r="301" spans="1:39" ht="29.1" customHeight="1" x14ac:dyDescent="0.25">
      <c r="A301" s="99"/>
      <c r="B301" s="97"/>
      <c r="C301" s="98"/>
      <c r="D301" s="91" t="s">
        <v>388</v>
      </c>
      <c r="E301" s="92"/>
      <c r="F301" s="92"/>
      <c r="G301" s="92"/>
      <c r="H301" s="92"/>
      <c r="I301" s="92"/>
      <c r="J301" s="92"/>
      <c r="K301" s="92"/>
      <c r="L301" s="92"/>
      <c r="M301" s="92"/>
      <c r="N301" s="92"/>
      <c r="O301" s="92"/>
      <c r="P301" s="92"/>
      <c r="Q301" s="92"/>
      <c r="R301" s="92"/>
      <c r="S301" s="92"/>
      <c r="T301" s="92"/>
      <c r="U301" s="92"/>
      <c r="V301" s="92"/>
      <c r="W301" s="92"/>
      <c r="X301" s="92"/>
      <c r="Y301" s="92"/>
      <c r="Z301" s="92"/>
      <c r="AA301" s="93"/>
      <c r="AB301" s="512"/>
      <c r="AC301" s="512"/>
      <c r="AD301" s="512"/>
      <c r="AE301" s="512"/>
      <c r="AF301" s="513"/>
      <c r="AG301" s="213"/>
      <c r="AH301" s="213"/>
      <c r="AI301" s="213"/>
      <c r="AJ301" s="213"/>
      <c r="AK301" s="213"/>
      <c r="AL301" s="213"/>
      <c r="AM301" s="12"/>
    </row>
    <row r="302" spans="1:39" ht="29.1" customHeight="1" x14ac:dyDescent="0.25">
      <c r="A302" s="99"/>
      <c r="B302" s="97"/>
      <c r="C302" s="98"/>
      <c r="D302" s="595" t="s">
        <v>465</v>
      </c>
      <c r="E302" s="596"/>
      <c r="F302" s="596"/>
      <c r="G302" s="596"/>
      <c r="H302" s="596"/>
      <c r="I302" s="596"/>
      <c r="J302" s="596"/>
      <c r="K302" s="596"/>
      <c r="L302" s="596"/>
      <c r="M302" s="596"/>
      <c r="N302" s="596"/>
      <c r="O302" s="596"/>
      <c r="P302" s="596"/>
      <c r="Q302" s="596"/>
      <c r="R302" s="596"/>
      <c r="S302" s="596"/>
      <c r="T302" s="596"/>
      <c r="U302" s="596"/>
      <c r="V302" s="596"/>
      <c r="W302" s="596"/>
      <c r="X302" s="596"/>
      <c r="Y302" s="596"/>
      <c r="Z302" s="596"/>
      <c r="AA302" s="597"/>
      <c r="AB302" s="512"/>
      <c r="AC302" s="512"/>
      <c r="AD302" s="512"/>
      <c r="AE302" s="512"/>
      <c r="AF302" s="513"/>
      <c r="AG302" s="213"/>
      <c r="AH302" s="213"/>
      <c r="AI302" s="213"/>
      <c r="AJ302" s="213"/>
      <c r="AK302" s="213"/>
      <c r="AL302" s="213"/>
      <c r="AM302" s="12"/>
    </row>
    <row r="303" spans="1:39" ht="9.9499999999999993" customHeight="1" x14ac:dyDescent="0.25">
      <c r="A303" s="99"/>
      <c r="B303" s="97"/>
      <c r="C303" s="98"/>
      <c r="D303" s="91"/>
      <c r="E303" s="92"/>
      <c r="F303" s="92"/>
      <c r="G303" s="92"/>
      <c r="H303" s="92"/>
      <c r="I303" s="92"/>
      <c r="J303" s="92"/>
      <c r="K303" s="92"/>
      <c r="L303" s="92"/>
      <c r="M303" s="92"/>
      <c r="N303" s="92"/>
      <c r="O303" s="92"/>
      <c r="P303" s="92"/>
      <c r="Q303" s="92"/>
      <c r="R303" s="92"/>
      <c r="S303" s="92"/>
      <c r="T303" s="92"/>
      <c r="U303" s="92"/>
      <c r="V303" s="92"/>
      <c r="W303" s="92"/>
      <c r="X303" s="92"/>
      <c r="Y303" s="92"/>
      <c r="Z303" s="92"/>
      <c r="AA303" s="93"/>
      <c r="AB303" s="520"/>
      <c r="AC303" s="520"/>
      <c r="AD303" s="520"/>
      <c r="AE303" s="520"/>
      <c r="AF303" s="521"/>
      <c r="AG303" s="213"/>
      <c r="AH303" s="213"/>
      <c r="AI303" s="213"/>
      <c r="AJ303" s="213"/>
      <c r="AK303" s="213"/>
      <c r="AL303" s="213"/>
      <c r="AM303" s="12"/>
    </row>
    <row r="304" spans="1:39" ht="29.1" customHeight="1" x14ac:dyDescent="0.25">
      <c r="A304" s="99"/>
      <c r="B304" s="97"/>
      <c r="C304" s="98"/>
      <c r="D304" s="259" t="s">
        <v>390</v>
      </c>
      <c r="E304" s="89"/>
      <c r="F304" s="89"/>
      <c r="G304" s="89"/>
      <c r="H304" s="89"/>
      <c r="I304" s="89"/>
      <c r="J304" s="89"/>
      <c r="K304" s="89"/>
      <c r="L304" s="89"/>
      <c r="M304" s="89"/>
      <c r="N304" s="89"/>
      <c r="O304" s="89"/>
      <c r="P304" s="89"/>
      <c r="Q304" s="89"/>
      <c r="R304" s="89"/>
      <c r="S304" s="89"/>
      <c r="T304" s="89"/>
      <c r="U304" s="89"/>
      <c r="V304" s="89"/>
      <c r="W304" s="89"/>
      <c r="X304" s="89"/>
      <c r="Y304" s="89"/>
      <c r="Z304" s="89"/>
      <c r="AA304" s="90"/>
      <c r="AB304" s="514">
        <f>+AB291-AB297</f>
        <v>0</v>
      </c>
      <c r="AC304" s="514"/>
      <c r="AD304" s="514"/>
      <c r="AE304" s="514"/>
      <c r="AF304" s="515"/>
      <c r="AG304" s="213"/>
      <c r="AH304" s="213"/>
      <c r="AI304" s="213"/>
      <c r="AJ304" s="213"/>
      <c r="AK304" s="213"/>
      <c r="AL304" s="213"/>
      <c r="AM304" s="12"/>
    </row>
    <row r="305" spans="1:39" ht="9.9499999999999993" customHeight="1" x14ac:dyDescent="0.25">
      <c r="A305" s="99"/>
      <c r="B305" s="97"/>
      <c r="C305" s="98"/>
      <c r="D305" s="91"/>
      <c r="E305" s="92"/>
      <c r="F305" s="92"/>
      <c r="G305" s="92"/>
      <c r="H305" s="92"/>
      <c r="I305" s="92"/>
      <c r="J305" s="92"/>
      <c r="K305" s="92"/>
      <c r="L305" s="92"/>
      <c r="M305" s="92"/>
      <c r="N305" s="92"/>
      <c r="O305" s="92"/>
      <c r="P305" s="92"/>
      <c r="Q305" s="92"/>
      <c r="R305" s="92"/>
      <c r="S305" s="92"/>
      <c r="T305" s="92"/>
      <c r="U305" s="92"/>
      <c r="V305" s="92"/>
      <c r="W305" s="92"/>
      <c r="X305" s="92"/>
      <c r="Y305" s="92"/>
      <c r="Z305" s="92"/>
      <c r="AA305" s="93"/>
      <c r="AB305" s="520"/>
      <c r="AC305" s="520"/>
      <c r="AD305" s="520"/>
      <c r="AE305" s="520"/>
      <c r="AF305" s="521"/>
      <c r="AG305" s="213"/>
      <c r="AH305" s="213"/>
      <c r="AI305" s="213"/>
      <c r="AJ305" s="213"/>
      <c r="AK305" s="213"/>
      <c r="AL305" s="213"/>
      <c r="AM305" s="12"/>
    </row>
    <row r="306" spans="1:39" ht="29.1" customHeight="1" x14ac:dyDescent="0.25">
      <c r="A306" s="99"/>
      <c r="B306" s="97"/>
      <c r="C306" s="98"/>
      <c r="D306" s="88" t="s">
        <v>391</v>
      </c>
      <c r="E306" s="89"/>
      <c r="F306" s="89"/>
      <c r="G306" s="89"/>
      <c r="H306" s="89"/>
      <c r="I306" s="89"/>
      <c r="J306" s="89"/>
      <c r="K306" s="89"/>
      <c r="L306" s="89"/>
      <c r="M306" s="89"/>
      <c r="N306" s="89"/>
      <c r="O306" s="89"/>
      <c r="P306" s="89"/>
      <c r="Q306" s="89"/>
      <c r="R306" s="89"/>
      <c r="S306" s="89"/>
      <c r="T306" s="89"/>
      <c r="U306" s="89"/>
      <c r="V306" s="89"/>
      <c r="W306" s="89"/>
      <c r="X306" s="89"/>
      <c r="Y306" s="89"/>
      <c r="Z306" s="89"/>
      <c r="AA306" s="90"/>
      <c r="AB306" s="518"/>
      <c r="AC306" s="518"/>
      <c r="AD306" s="518"/>
      <c r="AE306" s="518"/>
      <c r="AF306" s="519"/>
      <c r="AG306" s="213"/>
      <c r="AH306" s="213"/>
      <c r="AI306" s="213"/>
      <c r="AJ306" s="213"/>
      <c r="AK306" s="213"/>
      <c r="AL306" s="213"/>
      <c r="AM306" s="12"/>
    </row>
    <row r="307" spans="1:39" ht="9.9499999999999993" customHeight="1" x14ac:dyDescent="0.25">
      <c r="A307" s="99"/>
      <c r="B307" s="97"/>
      <c r="C307" s="98"/>
      <c r="D307" s="91"/>
      <c r="E307" s="92"/>
      <c r="F307" s="92"/>
      <c r="G307" s="92"/>
      <c r="H307" s="92"/>
      <c r="I307" s="92"/>
      <c r="J307" s="92"/>
      <c r="K307" s="92"/>
      <c r="L307" s="92"/>
      <c r="M307" s="92"/>
      <c r="N307" s="92"/>
      <c r="O307" s="92"/>
      <c r="P307" s="92"/>
      <c r="Q307" s="92"/>
      <c r="R307" s="92"/>
      <c r="S307" s="92"/>
      <c r="T307" s="92"/>
      <c r="U307" s="92"/>
      <c r="V307" s="92"/>
      <c r="W307" s="92"/>
      <c r="X307" s="92"/>
      <c r="Y307" s="92"/>
      <c r="Z307" s="92"/>
      <c r="AA307" s="93"/>
      <c r="AB307" s="520"/>
      <c r="AC307" s="520"/>
      <c r="AD307" s="520"/>
      <c r="AE307" s="520"/>
      <c r="AF307" s="521"/>
      <c r="AG307" s="213"/>
      <c r="AH307" s="213"/>
      <c r="AI307" s="213"/>
      <c r="AJ307" s="213"/>
      <c r="AK307" s="213"/>
      <c r="AL307" s="213"/>
      <c r="AM307" s="12"/>
    </row>
    <row r="308" spans="1:39" ht="29.1" customHeight="1" x14ac:dyDescent="0.25">
      <c r="A308" s="99"/>
      <c r="B308" s="97"/>
      <c r="C308" s="98"/>
      <c r="D308" s="263" t="s">
        <v>392</v>
      </c>
      <c r="E308" s="97"/>
      <c r="F308" s="97"/>
      <c r="G308" s="97"/>
      <c r="H308" s="97"/>
      <c r="I308" s="97"/>
      <c r="J308" s="97"/>
      <c r="K308" s="97"/>
      <c r="L308" s="97"/>
      <c r="M308" s="97"/>
      <c r="N308" s="97"/>
      <c r="O308" s="97"/>
      <c r="P308" s="97"/>
      <c r="Q308" s="97"/>
      <c r="R308" s="97"/>
      <c r="S308" s="97"/>
      <c r="T308" s="97"/>
      <c r="U308" s="97"/>
      <c r="V308" s="97"/>
      <c r="W308" s="97"/>
      <c r="X308" s="97"/>
      <c r="Y308" s="97"/>
      <c r="Z308" s="97"/>
      <c r="AA308" s="262"/>
      <c r="AB308" s="514">
        <f>+AB304-AB306</f>
        <v>0</v>
      </c>
      <c r="AC308" s="514"/>
      <c r="AD308" s="514"/>
      <c r="AE308" s="514"/>
      <c r="AF308" s="515"/>
      <c r="AG308" s="213"/>
      <c r="AH308" s="213"/>
      <c r="AI308" s="213"/>
      <c r="AJ308" s="213"/>
      <c r="AK308" s="213"/>
      <c r="AL308" s="213"/>
      <c r="AM308" s="12"/>
    </row>
    <row r="309" spans="1:39" ht="9.9499999999999993" customHeight="1" x14ac:dyDescent="0.25">
      <c r="A309" s="99"/>
      <c r="B309" s="97"/>
      <c r="C309" s="98"/>
      <c r="D309" s="91"/>
      <c r="E309" s="92"/>
      <c r="F309" s="92"/>
      <c r="G309" s="92"/>
      <c r="H309" s="92"/>
      <c r="I309" s="92"/>
      <c r="J309" s="92"/>
      <c r="K309" s="92"/>
      <c r="L309" s="92"/>
      <c r="M309" s="92"/>
      <c r="N309" s="92"/>
      <c r="O309" s="92"/>
      <c r="P309" s="92"/>
      <c r="Q309" s="92"/>
      <c r="R309" s="92"/>
      <c r="S309" s="92"/>
      <c r="T309" s="92"/>
      <c r="U309" s="92"/>
      <c r="V309" s="92"/>
      <c r="W309" s="92"/>
      <c r="X309" s="92"/>
      <c r="Y309" s="92"/>
      <c r="Z309" s="92"/>
      <c r="AA309" s="93"/>
      <c r="AB309" s="529"/>
      <c r="AC309" s="520"/>
      <c r="AD309" s="520"/>
      <c r="AE309" s="520"/>
      <c r="AF309" s="521"/>
      <c r="AG309" s="213"/>
      <c r="AH309" s="213"/>
      <c r="AI309" s="213"/>
      <c r="AJ309" s="213"/>
      <c r="AK309" s="213"/>
      <c r="AL309" s="213"/>
      <c r="AM309" s="12"/>
    </row>
    <row r="310" spans="1:39" ht="29.1" customHeight="1" x14ac:dyDescent="0.25">
      <c r="A310" s="99"/>
      <c r="B310" s="97"/>
      <c r="C310" s="98"/>
      <c r="D310" s="88" t="s">
        <v>393</v>
      </c>
      <c r="E310" s="89"/>
      <c r="F310" s="89"/>
      <c r="G310" s="89"/>
      <c r="H310" s="89"/>
      <c r="I310" s="89"/>
      <c r="J310" s="89"/>
      <c r="K310" s="89"/>
      <c r="L310" s="89"/>
      <c r="M310" s="89"/>
      <c r="N310" s="89"/>
      <c r="O310" s="89"/>
      <c r="P310" s="89"/>
      <c r="Q310" s="89"/>
      <c r="R310" s="89"/>
      <c r="S310" s="89"/>
      <c r="T310" s="89"/>
      <c r="U310" s="89"/>
      <c r="V310" s="89"/>
      <c r="W310" s="89"/>
      <c r="X310" s="89"/>
      <c r="Y310" s="89"/>
      <c r="Z310" s="89"/>
      <c r="AA310" s="90"/>
      <c r="AB310" s="514">
        <f>SUM(AB311:AF313)</f>
        <v>0</v>
      </c>
      <c r="AC310" s="514"/>
      <c r="AD310" s="514"/>
      <c r="AE310" s="514"/>
      <c r="AF310" s="515"/>
      <c r="AG310" s="213"/>
      <c r="AH310" s="213"/>
      <c r="AI310" s="213"/>
      <c r="AJ310" s="213"/>
      <c r="AK310" s="213"/>
      <c r="AL310" s="213"/>
      <c r="AM310" s="12"/>
    </row>
    <row r="311" spans="1:39" ht="29.1" customHeight="1" x14ac:dyDescent="0.25">
      <c r="A311" s="99"/>
      <c r="B311" s="97"/>
      <c r="C311" s="98"/>
      <c r="D311" s="94" t="s">
        <v>394</v>
      </c>
      <c r="E311" s="95"/>
      <c r="F311" s="95"/>
      <c r="G311" s="95"/>
      <c r="H311" s="95"/>
      <c r="I311" s="95"/>
      <c r="J311" s="95"/>
      <c r="K311" s="95"/>
      <c r="L311" s="95"/>
      <c r="M311" s="95"/>
      <c r="N311" s="95"/>
      <c r="O311" s="95"/>
      <c r="P311" s="95"/>
      <c r="Q311" s="95"/>
      <c r="R311" s="95"/>
      <c r="S311" s="95"/>
      <c r="T311" s="95"/>
      <c r="U311" s="95"/>
      <c r="V311" s="95"/>
      <c r="W311" s="95"/>
      <c r="X311" s="95"/>
      <c r="Y311" s="95"/>
      <c r="Z311" s="95"/>
      <c r="AA311" s="96"/>
      <c r="AB311" s="512"/>
      <c r="AC311" s="512"/>
      <c r="AD311" s="512"/>
      <c r="AE311" s="512"/>
      <c r="AF311" s="513"/>
      <c r="AG311" s="213"/>
      <c r="AH311" s="213"/>
      <c r="AI311" s="213"/>
      <c r="AJ311" s="213"/>
      <c r="AK311" s="213"/>
      <c r="AL311" s="213"/>
      <c r="AM311" s="12"/>
    </row>
    <row r="312" spans="1:39" ht="29.1" customHeight="1" x14ac:dyDescent="0.25">
      <c r="A312" s="99"/>
      <c r="B312" s="97"/>
      <c r="C312" s="98"/>
      <c r="D312" s="94" t="s">
        <v>395</v>
      </c>
      <c r="E312" s="95"/>
      <c r="F312" s="95"/>
      <c r="G312" s="95"/>
      <c r="H312" s="95"/>
      <c r="I312" s="95"/>
      <c r="J312" s="95"/>
      <c r="K312" s="95"/>
      <c r="L312" s="95"/>
      <c r="M312" s="95"/>
      <c r="N312" s="95"/>
      <c r="O312" s="95"/>
      <c r="P312" s="95"/>
      <c r="Q312" s="95"/>
      <c r="R312" s="95"/>
      <c r="S312" s="95"/>
      <c r="T312" s="95"/>
      <c r="U312" s="95"/>
      <c r="V312" s="95"/>
      <c r="W312" s="95"/>
      <c r="X312" s="95"/>
      <c r="Y312" s="95"/>
      <c r="Z312" s="95"/>
      <c r="AA312" s="96"/>
      <c r="AB312" s="512"/>
      <c r="AC312" s="512"/>
      <c r="AD312" s="512"/>
      <c r="AE312" s="512"/>
      <c r="AF312" s="513"/>
      <c r="AG312" s="132"/>
      <c r="AH312" s="213"/>
      <c r="AI312" s="213"/>
      <c r="AJ312" s="213"/>
      <c r="AK312" s="213"/>
      <c r="AL312" s="213"/>
      <c r="AM312" s="12"/>
    </row>
    <row r="313" spans="1:39" ht="29.1" customHeight="1" x14ac:dyDescent="0.25">
      <c r="A313" s="99"/>
      <c r="B313" s="97"/>
      <c r="C313" s="98"/>
      <c r="D313" s="94" t="s">
        <v>396</v>
      </c>
      <c r="E313" s="95"/>
      <c r="F313" s="95"/>
      <c r="G313" s="95"/>
      <c r="H313" s="95"/>
      <c r="I313" s="95"/>
      <c r="J313" s="95"/>
      <c r="K313" s="95"/>
      <c r="L313" s="95"/>
      <c r="M313" s="95"/>
      <c r="N313" s="95"/>
      <c r="O313" s="95"/>
      <c r="P313" s="95"/>
      <c r="Q313" s="95"/>
      <c r="R313" s="95"/>
      <c r="S313" s="95"/>
      <c r="T313" s="95"/>
      <c r="U313" s="95"/>
      <c r="V313" s="95"/>
      <c r="W313" s="95"/>
      <c r="X313" s="95"/>
      <c r="Y313" s="95"/>
      <c r="Z313" s="95"/>
      <c r="AA313" s="96"/>
      <c r="AB313" s="512"/>
      <c r="AC313" s="512"/>
      <c r="AD313" s="512"/>
      <c r="AE313" s="512"/>
      <c r="AF313" s="513"/>
      <c r="AG313" s="132"/>
      <c r="AH313" s="213"/>
      <c r="AI313" s="213"/>
      <c r="AJ313" s="213"/>
      <c r="AK313" s="213"/>
      <c r="AL313" s="213"/>
      <c r="AM313" s="12"/>
    </row>
    <row r="314" spans="1:39" ht="9.9499999999999993" customHeight="1" x14ac:dyDescent="0.25">
      <c r="A314" s="99"/>
      <c r="B314" s="97"/>
      <c r="C314" s="98"/>
      <c r="D314" s="91"/>
      <c r="E314" s="92"/>
      <c r="F314" s="92"/>
      <c r="G314" s="92"/>
      <c r="H314" s="92"/>
      <c r="I314" s="92"/>
      <c r="J314" s="92"/>
      <c r="K314" s="92"/>
      <c r="L314" s="92"/>
      <c r="M314" s="92"/>
      <c r="N314" s="92"/>
      <c r="O314" s="92"/>
      <c r="P314" s="92"/>
      <c r="Q314" s="92"/>
      <c r="R314" s="92"/>
      <c r="S314" s="92"/>
      <c r="T314" s="92"/>
      <c r="U314" s="92"/>
      <c r="V314" s="92"/>
      <c r="W314" s="92"/>
      <c r="X314" s="92"/>
      <c r="Y314" s="92"/>
      <c r="Z314" s="92"/>
      <c r="AA314" s="93"/>
      <c r="AB314" s="520"/>
      <c r="AC314" s="520"/>
      <c r="AD314" s="520"/>
      <c r="AE314" s="520"/>
      <c r="AF314" s="521"/>
      <c r="AG314" s="213"/>
      <c r="AH314" s="213"/>
      <c r="AI314" s="213"/>
      <c r="AJ314" s="213"/>
      <c r="AK314" s="213"/>
      <c r="AL314" s="213"/>
      <c r="AM314" s="12"/>
    </row>
    <row r="315" spans="1:39" ht="29.1" customHeight="1" x14ac:dyDescent="0.2">
      <c r="A315" s="99"/>
      <c r="B315" s="97"/>
      <c r="C315" s="98"/>
      <c r="D315" s="259" t="s">
        <v>397</v>
      </c>
      <c r="E315" s="89"/>
      <c r="F315" s="89"/>
      <c r="G315" s="89"/>
      <c r="H315" s="89"/>
      <c r="I315" s="89"/>
      <c r="J315" s="89"/>
      <c r="K315" s="89"/>
      <c r="L315" s="89"/>
      <c r="M315" s="89"/>
      <c r="N315" s="89"/>
      <c r="O315" s="89"/>
      <c r="P315" s="89"/>
      <c r="Q315" s="89"/>
      <c r="R315" s="89"/>
      <c r="S315" s="89"/>
      <c r="T315" s="89"/>
      <c r="U315" s="89"/>
      <c r="V315" s="89"/>
      <c r="W315" s="89"/>
      <c r="X315" s="89"/>
      <c r="Y315" s="89"/>
      <c r="Z315" s="89"/>
      <c r="AA315" s="90"/>
      <c r="AB315" s="514">
        <f>+AB308+AB310</f>
        <v>0</v>
      </c>
      <c r="AC315" s="514"/>
      <c r="AD315" s="514"/>
      <c r="AE315" s="514"/>
      <c r="AF315" s="515"/>
      <c r="AG315" s="522" t="str">
        <f>IF(ROUND(AB315,0)&lt;&gt;ROUND(AB317,0),"O item 7 deve ser igual ao 8","")</f>
        <v/>
      </c>
      <c r="AH315" s="523"/>
      <c r="AI315" s="523"/>
      <c r="AJ315" s="523"/>
      <c r="AK315" s="523"/>
      <c r="AL315" s="523"/>
      <c r="AM315" s="12"/>
    </row>
    <row r="316" spans="1:39" ht="9.9499999999999993" customHeight="1" x14ac:dyDescent="0.2">
      <c r="A316" s="99"/>
      <c r="B316" s="97"/>
      <c r="C316" s="98"/>
      <c r="D316" s="91"/>
      <c r="E316" s="92"/>
      <c r="F316" s="92"/>
      <c r="G316" s="92"/>
      <c r="H316" s="92"/>
      <c r="I316" s="92"/>
      <c r="J316" s="92"/>
      <c r="K316" s="92"/>
      <c r="L316" s="92"/>
      <c r="M316" s="92"/>
      <c r="N316" s="92"/>
      <c r="O316" s="92"/>
      <c r="P316" s="92"/>
      <c r="Q316" s="92"/>
      <c r="R316" s="92"/>
      <c r="S316" s="92"/>
      <c r="T316" s="92"/>
      <c r="U316" s="92"/>
      <c r="V316" s="92"/>
      <c r="W316" s="92"/>
      <c r="X316" s="92"/>
      <c r="Y316" s="92"/>
      <c r="Z316" s="92"/>
      <c r="AA316" s="93"/>
      <c r="AB316" s="520"/>
      <c r="AC316" s="520"/>
      <c r="AD316" s="520"/>
      <c r="AE316" s="520"/>
      <c r="AF316" s="521"/>
      <c r="AG316" s="522"/>
      <c r="AH316" s="523"/>
      <c r="AI316" s="523"/>
      <c r="AJ316" s="523"/>
      <c r="AK316" s="523"/>
      <c r="AL316" s="523"/>
      <c r="AM316" s="12"/>
    </row>
    <row r="317" spans="1:39" ht="29.1" customHeight="1" x14ac:dyDescent="0.2">
      <c r="A317" s="99"/>
      <c r="B317" s="97"/>
      <c r="C317" s="98"/>
      <c r="D317" s="94" t="s">
        <v>398</v>
      </c>
      <c r="E317" s="95"/>
      <c r="F317" s="95"/>
      <c r="G317" s="95"/>
      <c r="H317" s="95"/>
      <c r="I317" s="95"/>
      <c r="J317" s="95"/>
      <c r="K317" s="95"/>
      <c r="L317" s="95"/>
      <c r="M317" s="95"/>
      <c r="N317" s="95"/>
      <c r="O317" s="95"/>
      <c r="P317" s="95"/>
      <c r="Q317" s="95"/>
      <c r="R317" s="95"/>
      <c r="S317" s="95"/>
      <c r="T317" s="95"/>
      <c r="U317" s="95"/>
      <c r="V317" s="95"/>
      <c r="W317" s="95"/>
      <c r="X317" s="95"/>
      <c r="Y317" s="95"/>
      <c r="Z317" s="95"/>
      <c r="AA317" s="96"/>
      <c r="AB317" s="516">
        <f>+AB318+AB322+AB326+AB330</f>
        <v>0</v>
      </c>
      <c r="AC317" s="516"/>
      <c r="AD317" s="516"/>
      <c r="AE317" s="516"/>
      <c r="AF317" s="517"/>
      <c r="AG317" s="522" t="str">
        <f>IF(AB318&lt;0,"Valor deve ser positivo",IF(AND((AB319+AB320+AB321)&lt;&gt;0,ROUND((AB319+AB320+AB321),0)&lt;&gt;ROUND(AB318,0))," Abertura do item 8.1 incorreta"," "))</f>
        <v xml:space="preserve"> </v>
      </c>
      <c r="AH317" s="523"/>
      <c r="AI317" s="523"/>
      <c r="AJ317" s="523"/>
      <c r="AK317" s="523"/>
      <c r="AL317" s="523"/>
      <c r="AM317" s="524"/>
    </row>
    <row r="318" spans="1:39" ht="29.1" customHeight="1" x14ac:dyDescent="0.2">
      <c r="A318" s="99"/>
      <c r="B318" s="97"/>
      <c r="C318" s="98"/>
      <c r="D318" s="94" t="s">
        <v>399</v>
      </c>
      <c r="E318" s="95"/>
      <c r="F318" s="95"/>
      <c r="G318" s="95"/>
      <c r="H318" s="95"/>
      <c r="I318" s="95"/>
      <c r="J318" s="95"/>
      <c r="K318" s="95"/>
      <c r="L318" s="95"/>
      <c r="M318" s="95"/>
      <c r="N318" s="95"/>
      <c r="O318" s="95"/>
      <c r="P318" s="95"/>
      <c r="Q318" s="95"/>
      <c r="R318" s="95"/>
      <c r="S318" s="95"/>
      <c r="T318" s="95"/>
      <c r="U318" s="95"/>
      <c r="V318" s="95"/>
      <c r="W318" s="95"/>
      <c r="X318" s="95"/>
      <c r="Y318" s="95"/>
      <c r="Z318" s="95"/>
      <c r="AA318" s="96"/>
      <c r="AB318" s="512"/>
      <c r="AC318" s="512"/>
      <c r="AD318" s="512"/>
      <c r="AE318" s="512"/>
      <c r="AF318" s="513"/>
      <c r="AG318" s="522"/>
      <c r="AH318" s="523"/>
      <c r="AI318" s="523"/>
      <c r="AJ318" s="523"/>
      <c r="AK318" s="523"/>
      <c r="AL318" s="523"/>
      <c r="AM318" s="524"/>
    </row>
    <row r="319" spans="1:39" ht="29.1" customHeight="1" x14ac:dyDescent="0.25">
      <c r="A319" s="99"/>
      <c r="B319" s="97"/>
      <c r="C319" s="98"/>
      <c r="D319" s="260" t="s">
        <v>400</v>
      </c>
      <c r="E319" s="95"/>
      <c r="F319" s="95"/>
      <c r="G319" s="95"/>
      <c r="H319" s="95"/>
      <c r="I319" s="95"/>
      <c r="J319" s="95"/>
      <c r="K319" s="95"/>
      <c r="L319" s="95"/>
      <c r="M319" s="95"/>
      <c r="N319" s="95"/>
      <c r="O319" s="95"/>
      <c r="P319" s="95"/>
      <c r="Q319" s="95"/>
      <c r="R319" s="95"/>
      <c r="S319" s="95"/>
      <c r="T319" s="95"/>
      <c r="U319" s="95"/>
      <c r="V319" s="95"/>
      <c r="W319" s="95"/>
      <c r="X319" s="95"/>
      <c r="Y319" s="95"/>
      <c r="Z319" s="95"/>
      <c r="AA319" s="96"/>
      <c r="AB319" s="512"/>
      <c r="AC319" s="512"/>
      <c r="AD319" s="512"/>
      <c r="AE319" s="512"/>
      <c r="AF319" s="513"/>
      <c r="AG319" s="132" t="str">
        <f>IF(AB319&lt;0,"Valor deve ser positivo"," ")</f>
        <v xml:space="preserve"> </v>
      </c>
      <c r="AH319" s="213"/>
      <c r="AI319" s="213"/>
      <c r="AJ319" s="213"/>
      <c r="AK319" s="213"/>
      <c r="AL319" s="213"/>
      <c r="AM319" s="12"/>
    </row>
    <row r="320" spans="1:39" ht="29.1" customHeight="1" x14ac:dyDescent="0.25">
      <c r="A320" s="99"/>
      <c r="B320" s="97"/>
      <c r="C320" s="98"/>
      <c r="D320" s="260" t="s">
        <v>401</v>
      </c>
      <c r="E320" s="95"/>
      <c r="F320" s="95"/>
      <c r="G320" s="95"/>
      <c r="H320" s="95"/>
      <c r="I320" s="95"/>
      <c r="J320" s="95"/>
      <c r="K320" s="95"/>
      <c r="L320" s="95"/>
      <c r="M320" s="95"/>
      <c r="N320" s="95"/>
      <c r="O320" s="95"/>
      <c r="P320" s="95"/>
      <c r="Q320" s="95"/>
      <c r="R320" s="95"/>
      <c r="S320" s="95"/>
      <c r="T320" s="95"/>
      <c r="U320" s="95"/>
      <c r="V320" s="95"/>
      <c r="W320" s="95"/>
      <c r="X320" s="95"/>
      <c r="Y320" s="95"/>
      <c r="Z320" s="95"/>
      <c r="AA320" s="96"/>
      <c r="AB320" s="512"/>
      <c r="AC320" s="512"/>
      <c r="AD320" s="512"/>
      <c r="AE320" s="512"/>
      <c r="AF320" s="513"/>
      <c r="AG320" s="132" t="str">
        <f>IF(AB320&lt;0,"Valor deve ser positivo"," ")</f>
        <v xml:space="preserve"> </v>
      </c>
      <c r="AH320" s="213"/>
      <c r="AI320" s="213"/>
      <c r="AJ320" s="213"/>
      <c r="AK320" s="213"/>
      <c r="AL320" s="213"/>
      <c r="AM320" s="12"/>
    </row>
    <row r="321" spans="1:39" ht="29.1" customHeight="1" x14ac:dyDescent="0.25">
      <c r="A321" s="99"/>
      <c r="B321" s="97"/>
      <c r="C321" s="98"/>
      <c r="D321" s="260" t="s">
        <v>402</v>
      </c>
      <c r="E321" s="95"/>
      <c r="F321" s="95"/>
      <c r="G321" s="95"/>
      <c r="H321" s="95"/>
      <c r="I321" s="95"/>
      <c r="J321" s="95"/>
      <c r="K321" s="95"/>
      <c r="L321" s="95"/>
      <c r="M321" s="95"/>
      <c r="N321" s="95"/>
      <c r="O321" s="95"/>
      <c r="P321" s="95"/>
      <c r="Q321" s="95"/>
      <c r="R321" s="95"/>
      <c r="S321" s="95"/>
      <c r="T321" s="95"/>
      <c r="U321" s="95"/>
      <c r="V321" s="95"/>
      <c r="W321" s="95"/>
      <c r="X321" s="95"/>
      <c r="Y321" s="95"/>
      <c r="Z321" s="95"/>
      <c r="AA321" s="96"/>
      <c r="AB321" s="512">
        <v>0</v>
      </c>
      <c r="AC321" s="512"/>
      <c r="AD321" s="512"/>
      <c r="AE321" s="512"/>
      <c r="AF321" s="513"/>
      <c r="AG321" s="132" t="str">
        <f>IF(AB321&lt;0,"Valor deve ser positivo"," ")</f>
        <v xml:space="preserve"> </v>
      </c>
      <c r="AH321" s="213"/>
      <c r="AI321" s="213"/>
      <c r="AJ321" s="213"/>
      <c r="AK321" s="213"/>
      <c r="AL321" s="213"/>
      <c r="AM321" s="12"/>
    </row>
    <row r="322" spans="1:39" ht="29.1" customHeight="1" x14ac:dyDescent="0.2">
      <c r="A322" s="99"/>
      <c r="B322" s="97"/>
      <c r="C322" s="98"/>
      <c r="D322" s="94" t="s">
        <v>406</v>
      </c>
      <c r="E322" s="95"/>
      <c r="F322" s="95"/>
      <c r="G322" s="95"/>
      <c r="H322" s="95"/>
      <c r="I322" s="95"/>
      <c r="J322" s="95"/>
      <c r="K322" s="95"/>
      <c r="L322" s="95"/>
      <c r="M322" s="95"/>
      <c r="N322" s="95"/>
      <c r="O322" s="95"/>
      <c r="P322" s="95"/>
      <c r="Q322" s="95"/>
      <c r="R322" s="95"/>
      <c r="S322" s="95"/>
      <c r="T322" s="95"/>
      <c r="U322" s="95"/>
      <c r="V322" s="95"/>
      <c r="W322" s="95"/>
      <c r="X322" s="95"/>
      <c r="Y322" s="95"/>
      <c r="Z322" s="95"/>
      <c r="AA322" s="96"/>
      <c r="AB322" s="512">
        <v>0</v>
      </c>
      <c r="AC322" s="512"/>
      <c r="AD322" s="512"/>
      <c r="AE322" s="512"/>
      <c r="AF322" s="513"/>
      <c r="AG322" s="522" t="str">
        <f>IF(AND((AB323+AB324+AB325)&lt;&gt;0,ROUND((AB323+AB324+AB325),0)&lt;&gt;ROUND(AB322,0))," Abertura do item 8.2 incorreta"," ")</f>
        <v xml:space="preserve"> </v>
      </c>
      <c r="AH322" s="530"/>
      <c r="AI322" s="530"/>
      <c r="AJ322" s="530"/>
      <c r="AK322" s="530"/>
      <c r="AL322" s="530"/>
      <c r="AM322" s="531"/>
    </row>
    <row r="323" spans="1:39" ht="29.1" customHeight="1" x14ac:dyDescent="0.2">
      <c r="A323" s="99"/>
      <c r="B323" s="97"/>
      <c r="C323" s="98"/>
      <c r="D323" s="260" t="s">
        <v>403</v>
      </c>
      <c r="E323" s="95"/>
      <c r="F323" s="95"/>
      <c r="G323" s="95"/>
      <c r="H323" s="95"/>
      <c r="I323" s="95"/>
      <c r="J323" s="95"/>
      <c r="K323" s="95"/>
      <c r="L323" s="95"/>
      <c r="M323" s="95"/>
      <c r="N323" s="95"/>
      <c r="O323" s="95"/>
      <c r="P323" s="95"/>
      <c r="Q323" s="95"/>
      <c r="R323" s="95"/>
      <c r="S323" s="95"/>
      <c r="T323" s="95"/>
      <c r="U323" s="95"/>
      <c r="V323" s="95"/>
      <c r="W323" s="95"/>
      <c r="X323" s="95"/>
      <c r="Y323" s="95"/>
      <c r="Z323" s="95"/>
      <c r="AA323" s="96"/>
      <c r="AB323" s="512">
        <v>0</v>
      </c>
      <c r="AC323" s="512"/>
      <c r="AD323" s="512"/>
      <c r="AE323" s="512"/>
      <c r="AF323" s="513"/>
      <c r="AG323" s="532"/>
      <c r="AH323" s="530"/>
      <c r="AI323" s="530"/>
      <c r="AJ323" s="530"/>
      <c r="AK323" s="530"/>
      <c r="AL323" s="530"/>
      <c r="AM323" s="531"/>
    </row>
    <row r="324" spans="1:39" ht="29.1" customHeight="1" x14ac:dyDescent="0.25">
      <c r="A324" s="99"/>
      <c r="B324" s="97"/>
      <c r="C324" s="98"/>
      <c r="D324" s="260" t="s">
        <v>404</v>
      </c>
      <c r="E324" s="95"/>
      <c r="F324" s="95"/>
      <c r="G324" s="95"/>
      <c r="H324" s="95"/>
      <c r="I324" s="95"/>
      <c r="J324" s="95"/>
      <c r="K324" s="95"/>
      <c r="L324" s="95"/>
      <c r="M324" s="95"/>
      <c r="N324" s="95"/>
      <c r="O324" s="95"/>
      <c r="P324" s="95"/>
      <c r="Q324" s="95"/>
      <c r="R324" s="95"/>
      <c r="S324" s="95"/>
      <c r="T324" s="95"/>
      <c r="U324" s="95"/>
      <c r="V324" s="95"/>
      <c r="W324" s="95"/>
      <c r="X324" s="95"/>
      <c r="Y324" s="95"/>
      <c r="Z324" s="95"/>
      <c r="AA324" s="96"/>
      <c r="AB324" s="512">
        <v>0</v>
      </c>
      <c r="AC324" s="512"/>
      <c r="AD324" s="512"/>
      <c r="AE324" s="512"/>
      <c r="AF324" s="513"/>
      <c r="AG324" s="213"/>
      <c r="AH324" s="213"/>
      <c r="AI324" s="213"/>
      <c r="AJ324" s="213"/>
      <c r="AK324" s="213"/>
      <c r="AL324" s="213"/>
      <c r="AM324" s="12"/>
    </row>
    <row r="325" spans="1:39" ht="29.1" customHeight="1" x14ac:dyDescent="0.2">
      <c r="A325" s="99"/>
      <c r="B325" s="97"/>
      <c r="C325" s="98"/>
      <c r="D325" s="260" t="s">
        <v>405</v>
      </c>
      <c r="E325" s="95"/>
      <c r="F325" s="95"/>
      <c r="G325" s="95"/>
      <c r="H325" s="95"/>
      <c r="I325" s="95"/>
      <c r="J325" s="95"/>
      <c r="K325" s="95"/>
      <c r="L325" s="95"/>
      <c r="M325" s="95"/>
      <c r="N325" s="95"/>
      <c r="O325" s="95"/>
      <c r="P325" s="95"/>
      <c r="Q325" s="95"/>
      <c r="R325" s="95"/>
      <c r="S325" s="95"/>
      <c r="T325" s="95"/>
      <c r="U325" s="95"/>
      <c r="V325" s="95"/>
      <c r="W325" s="95"/>
      <c r="X325" s="95"/>
      <c r="Y325" s="95"/>
      <c r="Z325" s="95"/>
      <c r="AA325" s="96"/>
      <c r="AB325" s="512">
        <v>0</v>
      </c>
      <c r="AC325" s="512"/>
      <c r="AD325" s="512"/>
      <c r="AE325" s="512"/>
      <c r="AF325" s="513"/>
      <c r="AG325" s="522" t="str">
        <f>IF(AND((AB327+AB328+AB329)&lt;&gt;0,ROUND((AB327+AB328+AB329),0)&lt;&gt;ROUND(AB326,0))," Abertura do item 8.3 incorreta"," ")</f>
        <v xml:space="preserve"> </v>
      </c>
      <c r="AH325" s="523"/>
      <c r="AI325" s="523"/>
      <c r="AJ325" s="523"/>
      <c r="AK325" s="523"/>
      <c r="AL325" s="523"/>
      <c r="AM325" s="524"/>
    </row>
    <row r="326" spans="1:39" ht="29.1" customHeight="1" x14ac:dyDescent="0.2">
      <c r="A326" s="99"/>
      <c r="B326" s="97"/>
      <c r="C326" s="98"/>
      <c r="D326" s="94" t="s">
        <v>410</v>
      </c>
      <c r="E326" s="95"/>
      <c r="F326" s="95"/>
      <c r="G326" s="95"/>
      <c r="H326" s="95"/>
      <c r="I326" s="95"/>
      <c r="J326" s="95"/>
      <c r="K326" s="95"/>
      <c r="L326" s="95"/>
      <c r="M326" s="95"/>
      <c r="N326" s="95"/>
      <c r="O326" s="95"/>
      <c r="P326" s="95"/>
      <c r="Q326" s="95"/>
      <c r="R326" s="95"/>
      <c r="S326" s="95"/>
      <c r="T326" s="95"/>
      <c r="U326" s="95"/>
      <c r="V326" s="95"/>
      <c r="W326" s="95"/>
      <c r="X326" s="95"/>
      <c r="Y326" s="95"/>
      <c r="Z326" s="95"/>
      <c r="AA326" s="96"/>
      <c r="AB326" s="509">
        <v>0</v>
      </c>
      <c r="AC326" s="510"/>
      <c r="AD326" s="510"/>
      <c r="AE326" s="510"/>
      <c r="AF326" s="511"/>
      <c r="AG326" s="522"/>
      <c r="AH326" s="523"/>
      <c r="AI326" s="523"/>
      <c r="AJ326" s="523"/>
      <c r="AK326" s="523"/>
      <c r="AL326" s="523"/>
      <c r="AM326" s="524"/>
    </row>
    <row r="327" spans="1:39" ht="29.1" customHeight="1" x14ac:dyDescent="0.25">
      <c r="A327" s="99"/>
      <c r="B327" s="97"/>
      <c r="C327" s="98"/>
      <c r="D327" s="260" t="s">
        <v>407</v>
      </c>
      <c r="E327" s="95"/>
      <c r="F327" s="95"/>
      <c r="G327" s="95"/>
      <c r="H327" s="95"/>
      <c r="I327" s="95"/>
      <c r="J327" s="95"/>
      <c r="K327" s="95"/>
      <c r="L327" s="95"/>
      <c r="M327" s="95"/>
      <c r="N327" s="95"/>
      <c r="O327" s="95"/>
      <c r="P327" s="95"/>
      <c r="Q327" s="95"/>
      <c r="R327" s="95"/>
      <c r="S327" s="95"/>
      <c r="T327" s="95"/>
      <c r="U327" s="95"/>
      <c r="V327" s="95"/>
      <c r="W327" s="95"/>
      <c r="X327" s="95"/>
      <c r="Y327" s="95"/>
      <c r="Z327" s="95"/>
      <c r="AA327" s="96"/>
      <c r="AB327" s="509">
        <v>0</v>
      </c>
      <c r="AC327" s="510"/>
      <c r="AD327" s="510"/>
      <c r="AE327" s="510"/>
      <c r="AF327" s="511"/>
      <c r="AG327" s="132" t="str">
        <f>IF(AB327&lt;0,"Valor deve ser positivo"," ")</f>
        <v xml:space="preserve"> </v>
      </c>
      <c r="AH327" s="213"/>
      <c r="AI327" s="213"/>
      <c r="AJ327" s="213"/>
      <c r="AK327" s="213"/>
      <c r="AL327" s="213"/>
      <c r="AM327" s="12"/>
    </row>
    <row r="328" spans="1:39" ht="29.1" customHeight="1" x14ac:dyDescent="0.25">
      <c r="A328" s="99"/>
      <c r="B328" s="97"/>
      <c r="C328" s="98"/>
      <c r="D328" s="260" t="s">
        <v>408</v>
      </c>
      <c r="E328" s="95"/>
      <c r="F328" s="95"/>
      <c r="G328" s="95"/>
      <c r="H328" s="95"/>
      <c r="I328" s="95"/>
      <c r="J328" s="95"/>
      <c r="K328" s="95"/>
      <c r="L328" s="95"/>
      <c r="M328" s="95"/>
      <c r="N328" s="95"/>
      <c r="O328" s="95"/>
      <c r="P328" s="95"/>
      <c r="Q328" s="95"/>
      <c r="R328" s="95"/>
      <c r="S328" s="95"/>
      <c r="T328" s="95"/>
      <c r="U328" s="95"/>
      <c r="V328" s="95"/>
      <c r="W328" s="95"/>
      <c r="X328" s="95"/>
      <c r="Y328" s="95"/>
      <c r="Z328" s="95"/>
      <c r="AA328" s="96"/>
      <c r="AB328" s="509">
        <v>0</v>
      </c>
      <c r="AC328" s="510"/>
      <c r="AD328" s="510"/>
      <c r="AE328" s="510"/>
      <c r="AF328" s="511"/>
      <c r="AG328" s="132" t="str">
        <f>IF(AB328&lt;0,"Valor deve ser positivo"," ")</f>
        <v xml:space="preserve"> </v>
      </c>
      <c r="AH328" s="213"/>
      <c r="AI328" s="213"/>
      <c r="AJ328" s="213"/>
      <c r="AK328" s="213"/>
      <c r="AL328" s="213"/>
      <c r="AM328" s="12"/>
    </row>
    <row r="329" spans="1:39" ht="29.1" customHeight="1" x14ac:dyDescent="0.2">
      <c r="A329" s="99"/>
      <c r="B329" s="97"/>
      <c r="C329" s="98"/>
      <c r="D329" s="260" t="s">
        <v>409</v>
      </c>
      <c r="E329" s="95"/>
      <c r="F329" s="95"/>
      <c r="G329" s="95"/>
      <c r="H329" s="95"/>
      <c r="I329" s="95"/>
      <c r="J329" s="95"/>
      <c r="K329" s="95"/>
      <c r="L329" s="95"/>
      <c r="M329" s="95"/>
      <c r="N329" s="95"/>
      <c r="O329" s="95"/>
      <c r="P329" s="95"/>
      <c r="Q329" s="95"/>
      <c r="R329" s="95"/>
      <c r="S329" s="95"/>
      <c r="T329" s="95"/>
      <c r="U329" s="95"/>
      <c r="V329" s="95"/>
      <c r="W329" s="95"/>
      <c r="X329" s="95"/>
      <c r="Y329" s="95"/>
      <c r="Z329" s="95"/>
      <c r="AA329" s="96"/>
      <c r="AB329" s="509">
        <v>0</v>
      </c>
      <c r="AC329" s="510"/>
      <c r="AD329" s="510"/>
      <c r="AE329" s="510"/>
      <c r="AF329" s="511"/>
      <c r="AG329" s="522" t="str">
        <f>IF(AND((AB331+AB332+AB333+AB334)&lt;&gt;0,ROUND((AB331+AB332+AB333+AB334),0)&lt;&gt;ROUND(AB330,0))," Abertura do item 8.4 incorreta "," ")</f>
        <v xml:space="preserve"> </v>
      </c>
      <c r="AH329" s="523"/>
      <c r="AI329" s="523"/>
      <c r="AJ329" s="523"/>
      <c r="AK329" s="523"/>
      <c r="AL329" s="523"/>
      <c r="AM329" s="524"/>
    </row>
    <row r="330" spans="1:39" ht="29.1" customHeight="1" x14ac:dyDescent="0.2">
      <c r="A330" s="99"/>
      <c r="B330" s="97"/>
      <c r="C330" s="98"/>
      <c r="D330" s="94" t="s">
        <v>531</v>
      </c>
      <c r="E330" s="95"/>
      <c r="F330" s="95"/>
      <c r="G330" s="95"/>
      <c r="H330" s="95"/>
      <c r="I330" s="95"/>
      <c r="J330" s="95"/>
      <c r="K330" s="95"/>
      <c r="L330" s="95"/>
      <c r="M330" s="95"/>
      <c r="N330" s="95"/>
      <c r="O330" s="95"/>
      <c r="P330" s="95"/>
      <c r="Q330" s="95"/>
      <c r="R330" s="95"/>
      <c r="S330" s="95"/>
      <c r="T330" s="95"/>
      <c r="U330" s="95"/>
      <c r="V330" s="95"/>
      <c r="W330" s="95"/>
      <c r="X330" s="95"/>
      <c r="Y330" s="95"/>
      <c r="Z330" s="95"/>
      <c r="AA330" s="96"/>
      <c r="AB330" s="512">
        <v>0</v>
      </c>
      <c r="AC330" s="512"/>
      <c r="AD330" s="512"/>
      <c r="AE330" s="512"/>
      <c r="AF330" s="513"/>
      <c r="AG330" s="522"/>
      <c r="AH330" s="523"/>
      <c r="AI330" s="523"/>
      <c r="AJ330" s="523"/>
      <c r="AK330" s="523"/>
      <c r="AL330" s="523"/>
      <c r="AM330" s="524"/>
    </row>
    <row r="331" spans="1:39" ht="29.1" customHeight="1" x14ac:dyDescent="0.25">
      <c r="A331" s="99"/>
      <c r="B331" s="97"/>
      <c r="C331" s="98"/>
      <c r="D331" s="260" t="s">
        <v>411</v>
      </c>
      <c r="E331" s="95"/>
      <c r="F331" s="95"/>
      <c r="G331" s="95"/>
      <c r="H331" s="95"/>
      <c r="I331" s="95"/>
      <c r="J331" s="95"/>
      <c r="K331" s="95"/>
      <c r="L331" s="95"/>
      <c r="M331" s="95"/>
      <c r="N331" s="95"/>
      <c r="O331" s="95"/>
      <c r="P331" s="95"/>
      <c r="Q331" s="95"/>
      <c r="R331" s="95"/>
      <c r="S331" s="95"/>
      <c r="T331" s="95"/>
      <c r="U331" s="95"/>
      <c r="V331" s="95"/>
      <c r="W331" s="95"/>
      <c r="X331" s="95"/>
      <c r="Y331" s="95"/>
      <c r="Z331" s="95"/>
      <c r="AA331" s="96"/>
      <c r="AB331" s="509">
        <v>0</v>
      </c>
      <c r="AC331" s="510"/>
      <c r="AD331" s="510"/>
      <c r="AE331" s="510"/>
      <c r="AF331" s="511"/>
      <c r="AG331" s="132" t="str">
        <f>IF(AB331&lt;0,"Valor deve ser positivo"," ")</f>
        <v xml:space="preserve"> </v>
      </c>
      <c r="AH331" s="213"/>
      <c r="AI331" s="213"/>
      <c r="AJ331" s="213"/>
      <c r="AK331" s="213"/>
      <c r="AL331" s="213"/>
      <c r="AM331" s="12"/>
    </row>
    <row r="332" spans="1:39" ht="29.1" customHeight="1" x14ac:dyDescent="0.25">
      <c r="A332" s="99"/>
      <c r="B332" s="97"/>
      <c r="C332" s="98"/>
      <c r="D332" s="260" t="s">
        <v>412</v>
      </c>
      <c r="E332" s="95"/>
      <c r="F332" s="95"/>
      <c r="G332" s="95"/>
      <c r="H332" s="95"/>
      <c r="I332" s="95"/>
      <c r="J332" s="95"/>
      <c r="K332" s="95"/>
      <c r="L332" s="95"/>
      <c r="M332" s="95"/>
      <c r="N332" s="95"/>
      <c r="O332" s="95"/>
      <c r="P332" s="95"/>
      <c r="Q332" s="95"/>
      <c r="R332" s="95"/>
      <c r="S332" s="95"/>
      <c r="T332" s="95"/>
      <c r="U332" s="95"/>
      <c r="V332" s="95"/>
      <c r="W332" s="95"/>
      <c r="X332" s="95"/>
      <c r="Y332" s="95"/>
      <c r="Z332" s="95"/>
      <c r="AA332" s="96"/>
      <c r="AB332" s="509"/>
      <c r="AC332" s="510"/>
      <c r="AD332" s="510"/>
      <c r="AE332" s="510"/>
      <c r="AF332" s="511"/>
      <c r="AG332" s="132" t="str">
        <f>IF(AB332&lt;0,"Valor deve ser positivo"," ")</f>
        <v xml:space="preserve"> </v>
      </c>
      <c r="AH332" s="213"/>
      <c r="AI332" s="213"/>
      <c r="AJ332" s="213"/>
      <c r="AK332" s="213"/>
      <c r="AL332" s="213"/>
      <c r="AM332" s="12"/>
    </row>
    <row r="333" spans="1:39" ht="29.1" customHeight="1" x14ac:dyDescent="0.25">
      <c r="A333" s="99"/>
      <c r="B333" s="97"/>
      <c r="C333" s="98"/>
      <c r="D333" s="94" t="s">
        <v>413</v>
      </c>
      <c r="E333" s="95"/>
      <c r="F333" s="95"/>
      <c r="G333" s="95"/>
      <c r="H333" s="95"/>
      <c r="I333" s="95"/>
      <c r="J333" s="95"/>
      <c r="K333" s="95"/>
      <c r="L333" s="95"/>
      <c r="M333" s="95"/>
      <c r="N333" s="95"/>
      <c r="O333" s="95"/>
      <c r="P333" s="95"/>
      <c r="Q333" s="95"/>
      <c r="R333" s="95"/>
      <c r="S333" s="95"/>
      <c r="T333" s="95"/>
      <c r="U333" s="95"/>
      <c r="V333" s="95"/>
      <c r="W333" s="95"/>
      <c r="X333" s="95"/>
      <c r="Y333" s="95"/>
      <c r="Z333" s="95"/>
      <c r="AA333" s="96"/>
      <c r="AB333" s="509"/>
      <c r="AC333" s="510"/>
      <c r="AD333" s="510"/>
      <c r="AE333" s="510"/>
      <c r="AF333" s="511"/>
      <c r="AG333" s="132"/>
      <c r="AH333" s="213"/>
      <c r="AI333" s="213"/>
      <c r="AJ333" s="213"/>
      <c r="AK333" s="213"/>
      <c r="AL333" s="213"/>
      <c r="AM333" s="12"/>
    </row>
    <row r="334" spans="1:39" ht="29.1" customHeight="1" x14ac:dyDescent="0.25">
      <c r="A334" s="99"/>
      <c r="B334" s="97"/>
      <c r="C334" s="98"/>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520"/>
      <c r="AC334" s="520"/>
      <c r="AD334" s="520"/>
      <c r="AE334" s="520"/>
      <c r="AF334" s="520"/>
      <c r="AG334" s="140" t="str">
        <f>IF(AB334&lt;0,"Valor deve ser positivo"," ")</f>
        <v xml:space="preserve"> </v>
      </c>
      <c r="AH334" s="213"/>
      <c r="AI334" s="213"/>
      <c r="AJ334" s="213"/>
      <c r="AK334" s="213"/>
      <c r="AL334" s="213"/>
      <c r="AM334" s="12"/>
    </row>
    <row r="335" spans="1:39" ht="7.5" customHeight="1" x14ac:dyDescent="0.25">
      <c r="A335" s="99"/>
      <c r="B335" s="97"/>
      <c r="C335" s="98"/>
      <c r="D335" s="9"/>
      <c r="E335" s="11"/>
      <c r="F335" s="11"/>
      <c r="G335" s="11"/>
      <c r="H335" s="11"/>
      <c r="I335" s="11"/>
      <c r="J335" s="11"/>
      <c r="K335" s="11"/>
      <c r="L335" s="11"/>
      <c r="M335" s="11"/>
      <c r="N335" s="11"/>
      <c r="O335" s="11"/>
      <c r="P335" s="11"/>
      <c r="Q335" s="31"/>
      <c r="R335" s="11"/>
      <c r="S335" s="11"/>
      <c r="T335" s="31"/>
      <c r="U335" s="31"/>
      <c r="V335" s="31"/>
      <c r="W335" s="10"/>
      <c r="X335" s="10"/>
      <c r="Y335" s="213"/>
      <c r="Z335" s="10"/>
      <c r="AA335" s="213"/>
      <c r="AB335" s="213"/>
      <c r="AC335" s="213"/>
      <c r="AD335" s="213"/>
      <c r="AE335" s="213"/>
      <c r="AF335" s="213"/>
      <c r="AG335" s="213"/>
      <c r="AH335" s="213"/>
      <c r="AI335" s="213"/>
      <c r="AJ335" s="213"/>
      <c r="AK335" s="213"/>
      <c r="AL335" s="213"/>
      <c r="AM335" s="12"/>
    </row>
    <row r="336" spans="1:39" ht="19.5" customHeight="1" x14ac:dyDescent="0.25">
      <c r="A336" s="30"/>
      <c r="B336" s="41"/>
      <c r="C336" s="11"/>
      <c r="D336" s="593" t="s">
        <v>370</v>
      </c>
      <c r="E336" s="594"/>
      <c r="F336" s="594"/>
      <c r="G336" s="594"/>
      <c r="H336" s="594"/>
      <c r="I336" s="594"/>
      <c r="J336" s="594"/>
      <c r="K336" s="594"/>
      <c r="L336" s="594"/>
      <c r="M336" s="594"/>
      <c r="N336" s="594"/>
      <c r="O336" s="594"/>
      <c r="P336" s="594"/>
      <c r="Q336" s="594"/>
      <c r="R336" s="594"/>
      <c r="S336" s="594"/>
      <c r="T336" s="594"/>
      <c r="U336" s="594"/>
      <c r="V336" s="594"/>
      <c r="W336" s="594"/>
      <c r="X336" s="594"/>
      <c r="Y336" s="594"/>
      <c r="Z336" s="594"/>
      <c r="AA336" s="594"/>
      <c r="AB336" s="594"/>
      <c r="AC336" s="594"/>
      <c r="AD336" s="594"/>
      <c r="AE336" s="594"/>
      <c r="AF336" s="594"/>
      <c r="AG336" s="213"/>
      <c r="AH336" s="213"/>
      <c r="AI336" s="213"/>
      <c r="AJ336" s="213"/>
      <c r="AK336" s="213"/>
      <c r="AL336" s="213"/>
      <c r="AM336" s="12"/>
    </row>
    <row r="337" spans="1:42" ht="19.5" customHeight="1" x14ac:dyDescent="0.25">
      <c r="A337" s="30"/>
      <c r="B337" s="41"/>
      <c r="C337" s="11"/>
      <c r="D337" s="594" t="s">
        <v>105</v>
      </c>
      <c r="E337" s="594"/>
      <c r="F337" s="594"/>
      <c r="G337" s="594"/>
      <c r="H337" s="594"/>
      <c r="I337" s="594"/>
      <c r="J337" s="594"/>
      <c r="K337" s="594"/>
      <c r="L337" s="594"/>
      <c r="M337" s="594"/>
      <c r="N337" s="594"/>
      <c r="O337" s="594"/>
      <c r="P337" s="594"/>
      <c r="Q337" s="594"/>
      <c r="R337" s="594"/>
      <c r="S337" s="594"/>
      <c r="T337" s="594"/>
      <c r="U337" s="594"/>
      <c r="V337" s="594"/>
      <c r="W337" s="594"/>
      <c r="X337" s="594"/>
      <c r="Y337" s="594"/>
      <c r="Z337" s="594"/>
      <c r="AA337" s="594"/>
      <c r="AB337" s="594"/>
      <c r="AC337" s="594"/>
      <c r="AD337" s="594"/>
      <c r="AE337" s="594"/>
      <c r="AF337" s="594"/>
      <c r="AG337" s="213"/>
      <c r="AH337" s="213"/>
      <c r="AI337" s="213"/>
      <c r="AJ337" s="213"/>
      <c r="AK337" s="213"/>
      <c r="AL337" s="213"/>
      <c r="AM337" s="12"/>
    </row>
    <row r="338" spans="1:42" ht="19.5" customHeight="1" x14ac:dyDescent="0.25">
      <c r="A338" s="30"/>
      <c r="B338" s="41"/>
      <c r="C338" s="11"/>
      <c r="D338" s="593" t="s">
        <v>371</v>
      </c>
      <c r="E338" s="594"/>
      <c r="F338" s="594"/>
      <c r="G338" s="594"/>
      <c r="H338" s="594"/>
      <c r="I338" s="594"/>
      <c r="J338" s="594"/>
      <c r="K338" s="594"/>
      <c r="L338" s="594"/>
      <c r="M338" s="594"/>
      <c r="N338" s="594"/>
      <c r="O338" s="594"/>
      <c r="P338" s="594"/>
      <c r="Q338" s="594"/>
      <c r="R338" s="594"/>
      <c r="S338" s="594"/>
      <c r="T338" s="594"/>
      <c r="U338" s="594"/>
      <c r="V338" s="594"/>
      <c r="W338" s="594"/>
      <c r="X338" s="594"/>
      <c r="Y338" s="594"/>
      <c r="Z338" s="594"/>
      <c r="AA338" s="594"/>
      <c r="AB338" s="594"/>
      <c r="AC338" s="594"/>
      <c r="AD338" s="594"/>
      <c r="AE338" s="594"/>
      <c r="AF338" s="594"/>
      <c r="AG338" s="213"/>
      <c r="AH338" s="213"/>
      <c r="AI338" s="213"/>
      <c r="AJ338" s="213"/>
      <c r="AK338" s="213"/>
      <c r="AL338" s="213"/>
      <c r="AM338" s="12"/>
    </row>
    <row r="339" spans="1:42" ht="19.5" customHeight="1" thickBot="1" x14ac:dyDescent="0.3">
      <c r="A339" s="84"/>
      <c r="B339" s="85"/>
      <c r="C339" s="24"/>
      <c r="D339" s="86"/>
      <c r="E339" s="24"/>
      <c r="F339" s="24"/>
      <c r="G339" s="24"/>
      <c r="H339" s="24"/>
      <c r="I339" s="24"/>
      <c r="J339" s="24"/>
      <c r="K339" s="24"/>
      <c r="L339" s="24"/>
      <c r="M339" s="24"/>
      <c r="N339" s="24"/>
      <c r="O339" s="24"/>
      <c r="P339" s="24"/>
      <c r="Q339" s="101"/>
      <c r="R339" s="24"/>
      <c r="S339" s="24"/>
      <c r="T339" s="101"/>
      <c r="U339" s="101"/>
      <c r="V339" s="101"/>
      <c r="W339" s="231"/>
      <c r="X339" s="231"/>
      <c r="Y339" s="230"/>
      <c r="Z339" s="231"/>
      <c r="AA339" s="230"/>
      <c r="AB339" s="230"/>
      <c r="AC339" s="230"/>
      <c r="AD339" s="230"/>
      <c r="AE339" s="230"/>
      <c r="AF339" s="230"/>
      <c r="AG339" s="230"/>
      <c r="AH339" s="230"/>
      <c r="AI339" s="230"/>
      <c r="AJ339" s="230"/>
      <c r="AK339" s="230"/>
      <c r="AL339" s="230"/>
      <c r="AM339" s="25"/>
    </row>
    <row r="340" spans="1:42" ht="26.25" customHeight="1" x14ac:dyDescent="0.35">
      <c r="A340" s="591" t="s">
        <v>660</v>
      </c>
      <c r="B340" s="592"/>
      <c r="C340" s="592"/>
      <c r="D340" s="592"/>
      <c r="E340" s="592"/>
      <c r="F340" s="592"/>
      <c r="G340" s="592"/>
      <c r="H340" s="592"/>
      <c r="I340" s="592"/>
      <c r="J340" s="592"/>
      <c r="K340" s="592"/>
      <c r="L340" s="592"/>
      <c r="M340" s="592"/>
      <c r="N340" s="592"/>
      <c r="O340" s="592"/>
      <c r="P340" s="592"/>
      <c r="Q340" s="592"/>
      <c r="R340" s="592"/>
      <c r="S340" s="592"/>
      <c r="T340" s="592"/>
      <c r="U340" s="592"/>
      <c r="V340" s="592"/>
      <c r="W340" s="592"/>
      <c r="X340" s="592"/>
      <c r="Y340" s="592"/>
      <c r="Z340" s="592"/>
      <c r="AA340" s="592"/>
      <c r="AB340" s="592"/>
      <c r="AC340" s="592"/>
      <c r="AD340" s="592"/>
      <c r="AE340" s="592"/>
      <c r="AF340" s="592"/>
      <c r="AG340" s="592"/>
      <c r="AH340" s="592"/>
      <c r="AI340" s="592"/>
      <c r="AJ340" s="592"/>
      <c r="AK340" s="592"/>
      <c r="AL340" s="592"/>
      <c r="AM340" s="592"/>
    </row>
    <row r="341" spans="1:42" ht="19.5" x14ac:dyDescent="0.3">
      <c r="A341" s="782" t="s">
        <v>664</v>
      </c>
      <c r="B341" s="783"/>
      <c r="C341" s="783"/>
      <c r="D341" s="783"/>
      <c r="E341" s="783"/>
      <c r="F341" s="783"/>
      <c r="G341" s="783"/>
      <c r="H341" s="783"/>
      <c r="I341" s="783"/>
      <c r="J341" s="783"/>
      <c r="K341" s="783"/>
      <c r="L341" s="783"/>
      <c r="M341" s="783"/>
      <c r="N341" s="783"/>
      <c r="O341" s="783"/>
      <c r="P341" s="783"/>
      <c r="Q341" s="783"/>
      <c r="R341" s="783"/>
      <c r="S341" s="783"/>
      <c r="T341" s="783"/>
      <c r="U341" s="783"/>
      <c r="V341" s="783"/>
      <c r="W341" s="783"/>
      <c r="X341" s="783"/>
      <c r="Y341" s="783"/>
      <c r="Z341" s="783"/>
      <c r="AA341" s="783"/>
      <c r="AB341" s="783"/>
      <c r="AC341" s="783"/>
      <c r="AD341" s="783"/>
      <c r="AE341" s="783"/>
      <c r="AF341" s="783"/>
      <c r="AG341" s="783"/>
      <c r="AH341" s="783"/>
      <c r="AI341" s="783"/>
      <c r="AJ341" s="783"/>
      <c r="AK341" s="783"/>
      <c r="AL341" s="783"/>
      <c r="AM341" s="783"/>
    </row>
    <row r="342" spans="1:42" ht="18" x14ac:dyDescent="0.25">
      <c r="A342" s="784" t="s">
        <v>665</v>
      </c>
      <c r="B342" s="785"/>
      <c r="C342" s="785"/>
      <c r="D342" s="785"/>
      <c r="E342" s="785"/>
      <c r="F342" s="785"/>
      <c r="G342" s="785"/>
      <c r="H342" s="785"/>
      <c r="I342" s="785"/>
      <c r="J342" s="785"/>
      <c r="K342" s="785"/>
      <c r="L342" s="785"/>
      <c r="M342" s="785"/>
      <c r="N342" s="785"/>
      <c r="O342" s="785"/>
      <c r="P342" s="785"/>
      <c r="Q342" s="785"/>
      <c r="R342" s="785"/>
      <c r="S342" s="785"/>
      <c r="T342" s="785"/>
      <c r="U342" s="785"/>
      <c r="V342" s="785"/>
      <c r="W342" s="785"/>
      <c r="X342" s="785"/>
      <c r="Y342" s="785"/>
      <c r="Z342" s="785"/>
      <c r="AA342" s="785"/>
      <c r="AB342" s="785"/>
      <c r="AC342" s="785"/>
      <c r="AD342" s="785"/>
      <c r="AE342" s="785"/>
      <c r="AF342" s="785"/>
      <c r="AG342" s="785"/>
      <c r="AH342" s="785"/>
      <c r="AI342" s="785"/>
      <c r="AJ342" s="785"/>
      <c r="AK342" s="785"/>
      <c r="AL342" s="785"/>
      <c r="AM342" s="785"/>
    </row>
    <row r="343" spans="1:42" ht="18" x14ac:dyDescent="0.25">
      <c r="A343" s="784" t="s">
        <v>666</v>
      </c>
      <c r="B343" s="785"/>
      <c r="C343" s="785"/>
      <c r="D343" s="785"/>
      <c r="E343" s="785"/>
      <c r="F343" s="785"/>
      <c r="G343" s="785"/>
      <c r="H343" s="785"/>
      <c r="I343" s="785"/>
      <c r="J343" s="785"/>
      <c r="K343" s="785"/>
      <c r="L343" s="785"/>
      <c r="M343" s="785"/>
      <c r="N343" s="785"/>
      <c r="O343" s="785"/>
      <c r="P343" s="785"/>
      <c r="Q343" s="785"/>
      <c r="R343" s="785"/>
      <c r="S343" s="785"/>
      <c r="T343" s="785"/>
      <c r="U343" s="785"/>
      <c r="V343" s="785"/>
      <c r="W343" s="785"/>
      <c r="X343" s="785"/>
      <c r="Y343" s="785"/>
      <c r="Z343" s="785"/>
      <c r="AA343" s="785"/>
      <c r="AB343" s="785"/>
      <c r="AC343" s="785"/>
      <c r="AD343" s="785"/>
      <c r="AE343" s="785"/>
      <c r="AF343" s="785"/>
      <c r="AG343" s="785"/>
      <c r="AH343" s="785"/>
      <c r="AI343" s="785"/>
      <c r="AJ343" s="785"/>
      <c r="AK343" s="785"/>
      <c r="AL343" s="785"/>
      <c r="AM343" s="785"/>
    </row>
    <row r="344" spans="1:42" ht="24" customHeight="1" thickBot="1" x14ac:dyDescent="0.3">
      <c r="A344" s="786" t="s">
        <v>667</v>
      </c>
      <c r="B344" s="786"/>
      <c r="C344" s="786"/>
      <c r="D344" s="786"/>
      <c r="E344" s="786"/>
      <c r="F344" s="786"/>
      <c r="G344" s="786"/>
      <c r="H344" s="786"/>
      <c r="I344" s="786"/>
      <c r="J344" s="786"/>
      <c r="K344" s="786"/>
      <c r="L344" s="786"/>
      <c r="M344" s="786"/>
      <c r="N344" s="786"/>
      <c r="O344" s="786"/>
      <c r="P344" s="786"/>
      <c r="Q344" s="786"/>
      <c r="R344" s="786"/>
      <c r="S344" s="786"/>
      <c r="T344" s="786"/>
      <c r="U344" s="786"/>
      <c r="V344" s="786"/>
      <c r="W344" s="786"/>
      <c r="X344" s="786"/>
      <c r="Y344" s="786"/>
      <c r="Z344" s="786"/>
      <c r="AA344" s="786"/>
      <c r="AB344" s="786"/>
      <c r="AC344" s="786"/>
      <c r="AD344" s="786"/>
      <c r="AE344" s="786"/>
      <c r="AF344" s="786"/>
      <c r="AG344" s="786"/>
      <c r="AH344" s="786"/>
      <c r="AI344" s="786"/>
      <c r="AJ344" s="786"/>
      <c r="AK344" s="786"/>
      <c r="AL344" s="786"/>
      <c r="AM344" s="786"/>
    </row>
    <row r="345" spans="1:42" ht="7.5" customHeight="1" thickBot="1" x14ac:dyDescent="0.25">
      <c r="A345" s="196"/>
      <c r="B345" s="102"/>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c r="AF345" s="233"/>
      <c r="AG345" s="233"/>
      <c r="AH345" s="233"/>
      <c r="AI345" s="233"/>
      <c r="AJ345" s="233"/>
      <c r="AK345" s="233"/>
      <c r="AL345" s="233"/>
      <c r="AM345" s="234"/>
    </row>
    <row r="346" spans="1:42" ht="19.5" customHeight="1" thickBot="1" x14ac:dyDescent="0.25">
      <c r="A346" s="6"/>
      <c r="B346" s="7" t="s">
        <v>582</v>
      </c>
      <c r="C346" s="8"/>
      <c r="D346" s="9" t="s">
        <v>414</v>
      </c>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549" t="s">
        <v>65</v>
      </c>
      <c r="AD346" s="549"/>
      <c r="AE346" s="549"/>
      <c r="AF346" s="549"/>
      <c r="AG346" s="549"/>
      <c r="AH346" s="549"/>
      <c r="AI346" s="235"/>
      <c r="AJ346" s="465" t="str">
        <f>+IF(V13=0," ",V13)</f>
        <v xml:space="preserve"> </v>
      </c>
      <c r="AK346" s="466"/>
      <c r="AL346" s="467"/>
      <c r="AM346" s="236"/>
    </row>
    <row r="347" spans="1:42" ht="7.5" customHeight="1" x14ac:dyDescent="0.2">
      <c r="A347" s="6"/>
      <c r="B347" s="197"/>
      <c r="C347" s="16"/>
      <c r="D347" s="9"/>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c r="AF347" s="233"/>
      <c r="AG347" s="233"/>
      <c r="AH347" s="233"/>
      <c r="AI347" s="233"/>
      <c r="AJ347" s="233"/>
      <c r="AK347" s="233"/>
      <c r="AL347" s="233"/>
      <c r="AM347" s="236"/>
    </row>
    <row r="348" spans="1:42" ht="160.5" customHeight="1" x14ac:dyDescent="0.2">
      <c r="A348" s="572" t="s">
        <v>369</v>
      </c>
      <c r="B348" s="573"/>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3"/>
      <c r="AL348" s="573"/>
      <c r="AM348" s="574"/>
    </row>
    <row r="349" spans="1:42" ht="7.5" customHeight="1" thickBot="1" x14ac:dyDescent="0.25">
      <c r="A349" s="6"/>
      <c r="B349" s="41"/>
      <c r="C349" s="16"/>
      <c r="D349" s="9"/>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3"/>
      <c r="AD349" s="233"/>
      <c r="AE349" s="233"/>
      <c r="AF349" s="233"/>
      <c r="AG349" s="233"/>
      <c r="AH349" s="233"/>
      <c r="AI349" s="233"/>
      <c r="AJ349" s="233"/>
      <c r="AK349" s="233"/>
      <c r="AL349" s="233"/>
      <c r="AM349" s="236"/>
    </row>
    <row r="350" spans="1:42" ht="19.5" customHeight="1" thickBot="1" x14ac:dyDescent="0.25">
      <c r="A350" s="6"/>
      <c r="B350" s="575" t="s">
        <v>518</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6"/>
      <c r="Z350" s="258"/>
      <c r="AA350" s="424" t="s">
        <v>610</v>
      </c>
      <c r="AB350" s="507"/>
      <c r="AC350" s="425"/>
      <c r="AD350" s="258"/>
      <c r="AE350" s="508" t="s">
        <v>19</v>
      </c>
      <c r="AF350" s="426"/>
      <c r="AG350" s="233"/>
      <c r="AH350" s="233"/>
      <c r="AI350" s="233"/>
      <c r="AJ350" s="233"/>
      <c r="AK350" s="233"/>
      <c r="AL350" s="233"/>
      <c r="AM350" s="236"/>
      <c r="AP350" s="360" t="str">
        <f>IF(AD350&lt;&gt;"","Não pertence ao agronegócio","")</f>
        <v/>
      </c>
    </row>
    <row r="351" spans="1:42" ht="19.5" customHeight="1" x14ac:dyDescent="0.25">
      <c r="A351" s="6"/>
      <c r="B351" s="41"/>
      <c r="C351" s="16"/>
      <c r="D351" s="9"/>
      <c r="E351" s="233"/>
      <c r="F351" s="233"/>
      <c r="G351" s="233"/>
      <c r="H351" s="233"/>
      <c r="I351" s="233"/>
      <c r="J351" s="233"/>
      <c r="K351" s="233"/>
      <c r="L351" s="233"/>
      <c r="M351" s="233"/>
      <c r="N351" s="233"/>
      <c r="O351" s="233"/>
      <c r="P351" s="233"/>
      <c r="Q351" s="233"/>
      <c r="R351" s="233"/>
      <c r="S351" s="233"/>
      <c r="T351" s="233"/>
      <c r="U351" s="233"/>
      <c r="V351" s="233"/>
      <c r="W351" s="233"/>
      <c r="X351" s="213"/>
      <c r="Y351" s="233"/>
      <c r="Z351" s="250" t="str">
        <f>IF(AND(Z350&lt;&gt;"",AD350&lt;&gt;""),"SELECIONAR APENAS UMA OPÇÃO"," ")</f>
        <v xml:space="preserve"> </v>
      </c>
      <c r="AA351" s="233"/>
      <c r="AB351" s="233"/>
      <c r="AC351" s="233"/>
      <c r="AD351" s="233"/>
      <c r="AE351" s="233"/>
      <c r="AF351" s="233"/>
      <c r="AG351" s="233"/>
      <c r="AH351" s="233"/>
      <c r="AI351" s="233"/>
      <c r="AJ351" s="233"/>
      <c r="AK351" s="233"/>
      <c r="AL351" s="233"/>
      <c r="AM351" s="236"/>
    </row>
    <row r="352" spans="1:42" ht="7.5" customHeight="1" x14ac:dyDescent="0.2">
      <c r="A352" s="6"/>
      <c r="B352" s="41"/>
      <c r="C352" s="16"/>
      <c r="D352" s="9"/>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c r="AC352" s="233"/>
      <c r="AD352" s="233"/>
      <c r="AE352" s="233"/>
      <c r="AF352" s="233"/>
      <c r="AG352" s="233"/>
      <c r="AH352" s="233"/>
      <c r="AI352" s="233"/>
      <c r="AJ352" s="233"/>
      <c r="AK352" s="233"/>
      <c r="AL352" s="233"/>
      <c r="AM352" s="236"/>
    </row>
    <row r="353" spans="1:54" ht="19.5" customHeight="1" x14ac:dyDescent="0.2">
      <c r="A353" s="6"/>
      <c r="B353" s="478" t="s">
        <v>516</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233"/>
      <c r="Y353" s="233"/>
      <c r="Z353" s="233"/>
      <c r="AA353" s="233"/>
      <c r="AB353" s="233"/>
      <c r="AC353" s="233"/>
      <c r="AD353" s="233"/>
      <c r="AE353" s="233"/>
      <c r="AF353" s="233"/>
      <c r="AG353" s="233"/>
      <c r="AH353" s="233"/>
      <c r="AI353" s="233"/>
      <c r="AJ353" s="233"/>
      <c r="AK353" s="233"/>
      <c r="AL353" s="233"/>
      <c r="AM353" s="236"/>
    </row>
    <row r="354" spans="1:54" ht="19.5" customHeight="1" x14ac:dyDescent="0.2">
      <c r="A354" s="6"/>
      <c r="B354" s="279" t="s">
        <v>517</v>
      </c>
      <c r="C354" s="278"/>
      <c r="D354" s="278"/>
      <c r="E354" s="278"/>
      <c r="F354" s="278"/>
      <c r="G354" s="278"/>
      <c r="H354" s="278"/>
      <c r="I354" s="278"/>
      <c r="J354" s="278"/>
      <c r="K354" s="278"/>
      <c r="L354" s="278"/>
      <c r="M354" s="278"/>
      <c r="N354" s="278"/>
      <c r="O354" s="278"/>
      <c r="P354" s="278"/>
      <c r="Q354" s="278"/>
      <c r="R354" s="278"/>
      <c r="S354" s="278"/>
      <c r="T354" s="278"/>
      <c r="U354" s="278"/>
      <c r="V354" s="278"/>
      <c r="W354" s="278"/>
      <c r="X354" s="233"/>
      <c r="Y354" s="233"/>
      <c r="Z354" s="233"/>
      <c r="AA354" s="233"/>
      <c r="AB354" s="233"/>
      <c r="AC354" s="233"/>
      <c r="AD354" s="233"/>
      <c r="AE354" s="233"/>
      <c r="AF354" s="233"/>
      <c r="AG354" s="233"/>
      <c r="AH354" s="233"/>
      <c r="AI354" s="233"/>
      <c r="AJ354" s="233"/>
      <c r="AK354" s="233"/>
      <c r="AL354" s="233"/>
      <c r="AM354" s="236"/>
    </row>
    <row r="355" spans="1:54" ht="7.5" customHeight="1" x14ac:dyDescent="0.2">
      <c r="A355" s="6"/>
      <c r="B355" s="279"/>
      <c r="C355" s="278"/>
      <c r="D355" s="278"/>
      <c r="E355" s="278"/>
      <c r="F355" s="278"/>
      <c r="G355" s="278"/>
      <c r="H355" s="278"/>
      <c r="I355" s="278"/>
      <c r="J355" s="278"/>
      <c r="K355" s="278"/>
      <c r="L355" s="278"/>
      <c r="M355" s="278"/>
      <c r="N355" s="278"/>
      <c r="O355" s="278"/>
      <c r="P355" s="278"/>
      <c r="Q355" s="278"/>
      <c r="R355" s="278"/>
      <c r="S355" s="278"/>
      <c r="T355" s="278"/>
      <c r="U355" s="278"/>
      <c r="V355" s="278"/>
      <c r="W355" s="278"/>
      <c r="X355" s="233"/>
      <c r="Y355" s="233"/>
      <c r="Z355" s="233"/>
      <c r="AA355" s="233"/>
      <c r="AB355" s="233"/>
      <c r="AC355" s="233"/>
      <c r="AD355" s="233"/>
      <c r="AE355" s="233"/>
      <c r="AF355" s="233"/>
      <c r="AG355" s="233"/>
      <c r="AH355" s="233"/>
      <c r="AI355" s="233"/>
      <c r="AJ355" s="233"/>
      <c r="AK355" s="233"/>
      <c r="AL355" s="233"/>
      <c r="AM355" s="236"/>
    </row>
    <row r="356" spans="1:54" ht="19.5" customHeight="1" x14ac:dyDescent="0.25">
      <c r="A356" s="6"/>
      <c r="B356" s="10"/>
      <c r="C356" s="10"/>
      <c r="D356" s="233"/>
      <c r="E356" s="588"/>
      <c r="F356" s="588"/>
      <c r="G356" s="588"/>
      <c r="H356" s="588"/>
      <c r="I356" s="588"/>
      <c r="J356" s="588"/>
      <c r="K356" s="588"/>
      <c r="L356" s="588"/>
      <c r="M356" s="588"/>
      <c r="N356" s="588"/>
      <c r="O356" s="588"/>
      <c r="P356" s="588"/>
      <c r="Q356" s="588"/>
      <c r="R356" s="588"/>
      <c r="S356" s="588"/>
      <c r="T356" s="588"/>
      <c r="U356" s="233"/>
      <c r="V356" s="233"/>
      <c r="W356" s="233"/>
      <c r="X356" s="233"/>
      <c r="Y356" s="233"/>
      <c r="Z356" s="233"/>
      <c r="AA356" s="233"/>
      <c r="AB356" s="233"/>
      <c r="AC356" s="233"/>
      <c r="AD356" s="233"/>
      <c r="AE356" s="233"/>
      <c r="AF356" s="233"/>
      <c r="AG356" s="233"/>
      <c r="AH356" s="233"/>
      <c r="AI356" s="233"/>
      <c r="AJ356" s="233"/>
      <c r="AK356" s="233"/>
      <c r="AL356" s="233"/>
      <c r="AM356" s="236"/>
    </row>
    <row r="357" spans="1:54" ht="19.5" customHeight="1" x14ac:dyDescent="0.2">
      <c r="A357" s="6"/>
      <c r="B357" s="102"/>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3"/>
      <c r="AD357" s="233"/>
      <c r="AE357" s="233"/>
      <c r="AF357" s="233"/>
      <c r="AG357" s="233"/>
      <c r="AH357" s="233"/>
      <c r="AI357" s="233"/>
      <c r="AJ357" s="233"/>
      <c r="AK357" s="233"/>
      <c r="AL357" s="233"/>
      <c r="AM357" s="236"/>
    </row>
    <row r="358" spans="1:54" ht="19.5" customHeight="1" thickBot="1" x14ac:dyDescent="0.3">
      <c r="A358" s="6"/>
      <c r="B358" s="102"/>
      <c r="C358" s="254"/>
      <c r="D358" s="343" t="s">
        <v>344</v>
      </c>
      <c r="E358" s="16"/>
      <c r="F358" s="16"/>
      <c r="G358" s="16"/>
      <c r="H358" s="16"/>
      <c r="I358" s="16"/>
      <c r="J358" s="16"/>
      <c r="K358" s="254"/>
      <c r="L358" s="19" t="s">
        <v>348</v>
      </c>
      <c r="M358" s="16"/>
      <c r="N358" s="16"/>
      <c r="O358" s="16"/>
      <c r="P358" s="16"/>
      <c r="Q358" s="16"/>
      <c r="R358" s="16"/>
      <c r="S358" s="11"/>
      <c r="T358" s="254"/>
      <c r="U358" s="343" t="s">
        <v>634</v>
      </c>
      <c r="V358" s="16"/>
      <c r="W358" s="16"/>
      <c r="X358" s="16"/>
      <c r="Y358" s="16"/>
      <c r="Z358" s="16"/>
      <c r="AA358" s="16"/>
      <c r="AB358" s="254"/>
      <c r="AC358" s="343" t="s">
        <v>636</v>
      </c>
      <c r="AD358" s="16"/>
      <c r="AE358" s="16"/>
      <c r="AF358" s="16"/>
      <c r="AG358" s="16"/>
      <c r="AH358" s="16"/>
      <c r="AI358" s="16"/>
      <c r="AJ358" s="44"/>
      <c r="AK358" s="44"/>
      <c r="AL358" s="233"/>
      <c r="AM358" s="236"/>
      <c r="AP358" s="1">
        <f>IF(C358&lt;&gt;"",1,0)</f>
        <v>0</v>
      </c>
      <c r="AQ358" s="1">
        <f>IF(K358&lt;&gt;"",1,0)</f>
        <v>0</v>
      </c>
      <c r="AR358" s="1">
        <f>IF(T358&lt;&gt;"",1,0)</f>
        <v>0</v>
      </c>
      <c r="AT358" s="1">
        <f>IF(AB358&lt;&gt;"",1,0)</f>
        <v>0</v>
      </c>
      <c r="AU358" s="1">
        <f>SUM(AP358:AT358)</f>
        <v>0</v>
      </c>
      <c r="AW358" s="1" t="str">
        <f>IF(C358&lt;&gt;"",TRIM(D358),"")</f>
        <v/>
      </c>
      <c r="AX358" s="1" t="str">
        <f>IF(K358&lt;&gt;"",TRIM(L358),"")</f>
        <v/>
      </c>
      <c r="AY358" s="1" t="str">
        <f>IF(T358&lt;&gt;"",TRIM(U358),"")</f>
        <v/>
      </c>
      <c r="AZ358" s="1" t="str">
        <f>IF(AB358&lt;&gt;"",TRIM(AC358),"")</f>
        <v/>
      </c>
    </row>
    <row r="359" spans="1:54" ht="7.5" customHeight="1" x14ac:dyDescent="0.25">
      <c r="A359" s="6"/>
      <c r="B359" s="102"/>
      <c r="C359" s="45"/>
      <c r="D359" s="16"/>
      <c r="E359" s="16"/>
      <c r="F359" s="16"/>
      <c r="G359" s="16"/>
      <c r="H359" s="16"/>
      <c r="I359" s="16"/>
      <c r="J359" s="16"/>
      <c r="K359" s="45"/>
      <c r="L359" s="16"/>
      <c r="M359" s="16"/>
      <c r="N359" s="16"/>
      <c r="O359" s="16"/>
      <c r="P359" s="16"/>
      <c r="Q359" s="16"/>
      <c r="R359" s="16"/>
      <c r="S359" s="11"/>
      <c r="T359" s="45"/>
      <c r="U359" s="16"/>
      <c r="V359" s="16"/>
      <c r="W359" s="16"/>
      <c r="X359" s="16"/>
      <c r="Y359" s="16"/>
      <c r="Z359" s="16"/>
      <c r="AA359" s="16"/>
      <c r="AB359" s="45"/>
      <c r="AC359" s="16"/>
      <c r="AD359" s="16"/>
      <c r="AE359" s="16"/>
      <c r="AF359" s="16"/>
      <c r="AG359" s="16"/>
      <c r="AH359" s="16"/>
      <c r="AI359" s="16"/>
      <c r="AJ359" s="44"/>
      <c r="AK359" s="44"/>
      <c r="AL359" s="233"/>
      <c r="AM359" s="236"/>
    </row>
    <row r="360" spans="1:54" ht="19.5" customHeight="1" thickBot="1" x14ac:dyDescent="0.3">
      <c r="A360" s="6"/>
      <c r="B360" s="102"/>
      <c r="C360" s="254"/>
      <c r="D360" s="343" t="s">
        <v>345</v>
      </c>
      <c r="E360" s="16"/>
      <c r="F360" s="16"/>
      <c r="G360" s="16"/>
      <c r="H360" s="16"/>
      <c r="I360" s="16"/>
      <c r="J360" s="16"/>
      <c r="K360" s="254"/>
      <c r="L360" s="19" t="s">
        <v>349</v>
      </c>
      <c r="M360" s="16"/>
      <c r="N360" s="16"/>
      <c r="O360" s="16"/>
      <c r="P360" s="16"/>
      <c r="Q360" s="16"/>
      <c r="R360" s="16"/>
      <c r="S360" s="11"/>
      <c r="T360" s="254"/>
      <c r="U360" s="19" t="s">
        <v>352</v>
      </c>
      <c r="V360" s="16"/>
      <c r="W360" s="16"/>
      <c r="X360" s="16"/>
      <c r="Y360" s="16"/>
      <c r="Z360" s="16"/>
      <c r="AA360" s="16"/>
      <c r="AB360" s="254"/>
      <c r="AC360" s="19" t="s">
        <v>378</v>
      </c>
      <c r="AD360" s="16"/>
      <c r="AE360" s="16"/>
      <c r="AF360" s="16"/>
      <c r="AG360" s="16"/>
      <c r="AH360" s="16"/>
      <c r="AI360" s="16"/>
      <c r="AJ360" s="44"/>
      <c r="AK360" s="44"/>
      <c r="AL360" s="233"/>
      <c r="AM360" s="236"/>
      <c r="AP360" s="1">
        <f>IF(C360&lt;&gt;"",1,0)</f>
        <v>0</v>
      </c>
      <c r="AQ360" s="1">
        <f>IF(K360&lt;&gt;"",1,0)</f>
        <v>0</v>
      </c>
      <c r="AR360" s="1">
        <f>IF(T360&lt;&gt;"",1,0)</f>
        <v>0</v>
      </c>
      <c r="AT360" s="1">
        <f>IF(AB360&lt;&gt;"",1,0)</f>
        <v>0</v>
      </c>
      <c r="AU360" s="1">
        <f>SUM(AP360:AT360)</f>
        <v>0</v>
      </c>
      <c r="AW360" s="1" t="str">
        <f>IF(C360&lt;&gt;"",TRIM(D360),"")</f>
        <v/>
      </c>
      <c r="AX360" s="1" t="str">
        <f>IF(K360&lt;&gt;"",TRIM(L360),"")</f>
        <v/>
      </c>
      <c r="AY360" s="1" t="str">
        <f>IF(T360&lt;&gt;"",TRIM(U360),"")</f>
        <v/>
      </c>
      <c r="AZ360" s="1" t="str">
        <f>IF(AB360&lt;&gt;"",TRIM(AC360),"")</f>
        <v/>
      </c>
    </row>
    <row r="361" spans="1:54" ht="7.5" customHeight="1" x14ac:dyDescent="0.25">
      <c r="A361" s="6"/>
      <c r="B361" s="102"/>
      <c r="C361" s="45"/>
      <c r="D361" s="16"/>
      <c r="E361" s="16"/>
      <c r="F361" s="16"/>
      <c r="G361" s="16"/>
      <c r="H361" s="16"/>
      <c r="I361" s="16"/>
      <c r="J361" s="16"/>
      <c r="K361" s="45"/>
      <c r="L361" s="16"/>
      <c r="M361" s="16"/>
      <c r="N361" s="16"/>
      <c r="O361" s="16"/>
      <c r="P361" s="16"/>
      <c r="Q361" s="16"/>
      <c r="R361" s="16"/>
      <c r="S361" s="11"/>
      <c r="T361" s="45"/>
      <c r="U361" s="11"/>
      <c r="V361" s="16"/>
      <c r="W361" s="16"/>
      <c r="X361" s="16"/>
      <c r="Y361" s="16"/>
      <c r="Z361" s="16"/>
      <c r="AA361" s="16"/>
      <c r="AB361" s="45"/>
      <c r="AC361" s="16"/>
      <c r="AD361" s="16"/>
      <c r="AE361" s="16"/>
      <c r="AF361" s="16"/>
      <c r="AG361" s="16"/>
      <c r="AH361" s="16"/>
      <c r="AI361" s="16"/>
      <c r="AJ361" s="44"/>
      <c r="AK361" s="44"/>
      <c r="AL361" s="233"/>
      <c r="AM361" s="236"/>
    </row>
    <row r="362" spans="1:54" ht="19.5" customHeight="1" thickBot="1" x14ac:dyDescent="0.3">
      <c r="A362" s="6"/>
      <c r="B362" s="102"/>
      <c r="C362" s="254"/>
      <c r="D362" s="343" t="s">
        <v>346</v>
      </c>
      <c r="E362" s="16"/>
      <c r="F362" s="16"/>
      <c r="G362" s="16"/>
      <c r="H362" s="16"/>
      <c r="I362" s="16"/>
      <c r="J362" s="16"/>
      <c r="K362" s="254"/>
      <c r="L362" s="19" t="s">
        <v>376</v>
      </c>
      <c r="M362" s="16"/>
      <c r="N362" s="16"/>
      <c r="O362" s="16"/>
      <c r="P362" s="16"/>
      <c r="Q362" s="16"/>
      <c r="R362" s="16"/>
      <c r="S362" s="11"/>
      <c r="T362" s="254"/>
      <c r="U362" s="19" t="s">
        <v>377</v>
      </c>
      <c r="V362" s="16"/>
      <c r="W362" s="16"/>
      <c r="X362" s="16"/>
      <c r="Y362" s="16"/>
      <c r="Z362" s="16"/>
      <c r="AA362" s="16"/>
      <c r="AB362" s="254"/>
      <c r="AC362" s="343" t="s">
        <v>637</v>
      </c>
      <c r="AD362" s="16"/>
      <c r="AE362" s="16"/>
      <c r="AF362" s="16"/>
      <c r="AG362" s="16"/>
      <c r="AH362" s="16"/>
      <c r="AI362" s="16"/>
      <c r="AJ362" s="44"/>
      <c r="AK362" s="44"/>
      <c r="AL362" s="233"/>
      <c r="AM362" s="236"/>
      <c r="AP362" s="1">
        <f>IF(C362&lt;&gt;"",1,0)</f>
        <v>0</v>
      </c>
      <c r="AQ362" s="1">
        <f>IF(K362&lt;&gt;"",1,0)</f>
        <v>0</v>
      </c>
      <c r="AR362" s="1">
        <f>IF(T362&lt;&gt;"",1,0)</f>
        <v>0</v>
      </c>
      <c r="AT362" s="1">
        <f>IF(AB362&lt;&gt;"",1,0)</f>
        <v>0</v>
      </c>
      <c r="AU362" s="1">
        <f>SUM(AP362:AT362)</f>
        <v>0</v>
      </c>
      <c r="AW362" s="1" t="str">
        <f>IF(C362&lt;&gt;"",TRIM(D362),"")</f>
        <v/>
      </c>
      <c r="AX362" s="1" t="str">
        <f>IF(K362&lt;&gt;"",TRIM(L362),"")</f>
        <v/>
      </c>
      <c r="AY362" s="1" t="str">
        <f>IF(T362&lt;&gt;"",TRIM(U362),"")</f>
        <v/>
      </c>
      <c r="AZ362" s="1" t="str">
        <f>IF(AB362&lt;&gt;"",TRIM(AC362),"")</f>
        <v/>
      </c>
    </row>
    <row r="363" spans="1:54" ht="7.5" customHeight="1" x14ac:dyDescent="0.25">
      <c r="A363" s="6"/>
      <c r="B363" s="102"/>
      <c r="C363" s="45"/>
      <c r="D363" s="16"/>
      <c r="E363" s="16"/>
      <c r="F363" s="16"/>
      <c r="G363" s="16"/>
      <c r="H363" s="16"/>
      <c r="I363" s="16"/>
      <c r="J363" s="16"/>
      <c r="K363" s="45"/>
      <c r="L363" s="16"/>
      <c r="M363" s="16"/>
      <c r="N363" s="16"/>
      <c r="O363" s="16"/>
      <c r="P363" s="16"/>
      <c r="Q363" s="16"/>
      <c r="R363" s="16"/>
      <c r="S363" s="11"/>
      <c r="T363" s="45"/>
      <c r="U363" s="16"/>
      <c r="V363" s="16"/>
      <c r="W363" s="16"/>
      <c r="X363" s="16"/>
      <c r="Y363" s="16"/>
      <c r="Z363" s="16"/>
      <c r="AA363" s="16"/>
      <c r="AB363" s="45"/>
      <c r="AC363" s="16"/>
      <c r="AD363" s="16"/>
      <c r="AE363" s="16"/>
      <c r="AF363" s="16"/>
      <c r="AG363" s="16"/>
      <c r="AH363" s="16"/>
      <c r="AI363" s="16"/>
      <c r="AJ363" s="44"/>
      <c r="AK363" s="44"/>
      <c r="AL363" s="233"/>
      <c r="AM363" s="236"/>
    </row>
    <row r="364" spans="1:54" ht="19.5" customHeight="1" thickBot="1" x14ac:dyDescent="0.3">
      <c r="A364" s="6"/>
      <c r="B364" s="102"/>
      <c r="C364" s="254"/>
      <c r="D364" s="343" t="s">
        <v>633</v>
      </c>
      <c r="E364" s="11"/>
      <c r="F364" s="11"/>
      <c r="G364" s="11"/>
      <c r="H364" s="11"/>
      <c r="I364" s="11"/>
      <c r="J364" s="11"/>
      <c r="K364" s="254"/>
      <c r="L364" s="19" t="s">
        <v>350</v>
      </c>
      <c r="M364" s="11"/>
      <c r="N364" s="11"/>
      <c r="O364" s="11"/>
      <c r="P364" s="11"/>
      <c r="Q364" s="11"/>
      <c r="R364" s="11"/>
      <c r="S364" s="11"/>
      <c r="T364" s="254"/>
      <c r="U364" s="343" t="s">
        <v>635</v>
      </c>
      <c r="V364" s="11"/>
      <c r="W364" s="11"/>
      <c r="X364" s="11"/>
      <c r="Y364" s="11"/>
      <c r="Z364" s="11"/>
      <c r="AA364" s="11"/>
      <c r="AB364" s="254"/>
      <c r="AC364" s="19" t="s">
        <v>354</v>
      </c>
      <c r="AD364" s="11"/>
      <c r="AE364" s="11"/>
      <c r="AF364" s="11"/>
      <c r="AG364" s="11"/>
      <c r="AH364" s="11"/>
      <c r="AI364" s="11"/>
      <c r="AJ364" s="22"/>
      <c r="AK364" s="22"/>
      <c r="AL364" s="233"/>
      <c r="AM364" s="236"/>
      <c r="AP364" s="1">
        <f>IF(C364&lt;&gt;"",1,0)</f>
        <v>0</v>
      </c>
      <c r="AQ364" s="1">
        <f>IF(K364&lt;&gt;"",1,0)</f>
        <v>0</v>
      </c>
      <c r="AR364" s="1">
        <f>IF(T364&lt;&gt;"",1,0)</f>
        <v>0</v>
      </c>
      <c r="AT364" s="1">
        <f>IF(AB364&lt;&gt;"",1,0)</f>
        <v>0</v>
      </c>
      <c r="AU364" s="1">
        <f>SUM(AP364:AT364)</f>
        <v>0</v>
      </c>
      <c r="AW364" s="1" t="str">
        <f>IF(C364&lt;&gt;"",TRIM(D364),"")</f>
        <v/>
      </c>
      <c r="AX364" s="1" t="str">
        <f>IF(K364&lt;&gt;"",TRIM(L364),"")</f>
        <v/>
      </c>
      <c r="AY364" s="1" t="str">
        <f>IF(T364&lt;&gt;"",TRIM(U364),"")</f>
        <v/>
      </c>
      <c r="AZ364" s="1" t="str">
        <f>IF(AB364&lt;&gt;"",TRIM(AC364),"")</f>
        <v/>
      </c>
    </row>
    <row r="365" spans="1:54" ht="7.5" customHeight="1" x14ac:dyDescent="0.2">
      <c r="A365" s="6"/>
      <c r="B365" s="102"/>
      <c r="C365" s="39"/>
      <c r="D365" s="353"/>
      <c r="E365" s="11"/>
      <c r="F365" s="11"/>
      <c r="G365" s="11"/>
      <c r="H365" s="11"/>
      <c r="I365" s="11"/>
      <c r="J365" s="11"/>
      <c r="K365" s="39"/>
      <c r="L365" s="11"/>
      <c r="M365" s="11"/>
      <c r="N365" s="11"/>
      <c r="O365" s="11"/>
      <c r="P365" s="11"/>
      <c r="Q365" s="11"/>
      <c r="R365" s="11"/>
      <c r="S365" s="11"/>
      <c r="T365" s="39"/>
      <c r="U365" s="16"/>
      <c r="V365" s="11"/>
      <c r="W365" s="11"/>
      <c r="X365" s="11"/>
      <c r="Y365" s="11"/>
      <c r="Z365" s="11"/>
      <c r="AA365" s="11"/>
      <c r="AB365" s="39"/>
      <c r="AC365" s="11"/>
      <c r="AD365" s="11"/>
      <c r="AE365" s="11"/>
      <c r="AF365" s="11"/>
      <c r="AG365" s="11"/>
      <c r="AH365" s="11"/>
      <c r="AI365" s="11"/>
      <c r="AJ365" s="22"/>
      <c r="AK365" s="22"/>
      <c r="AL365" s="233"/>
      <c r="AM365" s="236"/>
    </row>
    <row r="366" spans="1:54" ht="19.5" customHeight="1" thickBot="1" x14ac:dyDescent="0.3">
      <c r="A366" s="6"/>
      <c r="B366" s="102"/>
      <c r="C366" s="254"/>
      <c r="D366" s="343" t="s">
        <v>347</v>
      </c>
      <c r="E366" s="11"/>
      <c r="F366" s="11"/>
      <c r="G366" s="11"/>
      <c r="H366" s="11"/>
      <c r="I366" s="11"/>
      <c r="J366" s="11"/>
      <c r="K366" s="254"/>
      <c r="L366" s="19" t="s">
        <v>351</v>
      </c>
      <c r="M366" s="11"/>
      <c r="N366" s="11"/>
      <c r="O366" s="11"/>
      <c r="P366" s="11"/>
      <c r="Q366" s="11"/>
      <c r="R366" s="11"/>
      <c r="S366" s="11"/>
      <c r="T366" s="254"/>
      <c r="U366" s="19" t="s">
        <v>353</v>
      </c>
      <c r="V366" s="11"/>
      <c r="W366" s="11"/>
      <c r="X366" s="11"/>
      <c r="Y366" s="11"/>
      <c r="Z366" s="11"/>
      <c r="AA366" s="11"/>
      <c r="AB366" s="254"/>
      <c r="AC366" s="19" t="s">
        <v>379</v>
      </c>
      <c r="AD366" s="11"/>
      <c r="AE366" s="11"/>
      <c r="AF366" s="11"/>
      <c r="AG366" s="11"/>
      <c r="AH366" s="11"/>
      <c r="AI366" s="198"/>
      <c r="AJ366" s="198"/>
      <c r="AK366" s="198"/>
      <c r="AL366" s="233"/>
      <c r="AM366" s="236"/>
      <c r="AP366" s="1">
        <f>IF(C366&lt;&gt;"",1,0)</f>
        <v>0</v>
      </c>
      <c r="AQ366" s="1">
        <f>IF(K366&lt;&gt;"",1,0)</f>
        <v>0</v>
      </c>
      <c r="AR366" s="1">
        <f>IF(T366&lt;&gt;"",1,0)</f>
        <v>0</v>
      </c>
      <c r="AT366" s="1">
        <f>IF(AB366&lt;&gt;"",1,0)</f>
        <v>0</v>
      </c>
      <c r="AU366" s="1">
        <f>SUM(AP366:AT366)</f>
        <v>0</v>
      </c>
      <c r="AW366" s="1" t="str">
        <f>IF(C366&lt;&gt;"",TRIM(D366),"")</f>
        <v/>
      </c>
      <c r="AX366" s="1" t="str">
        <f>IF(K366&lt;&gt;"",TRIM(L366),"")</f>
        <v/>
      </c>
      <c r="AY366" s="1" t="str">
        <f>IF(T366&lt;&gt;"",TRIM(U366),"")</f>
        <v/>
      </c>
      <c r="AZ366" s="1" t="str">
        <f>IF(AB366&lt;&gt;"",TRIM(AC366),"")</f>
        <v/>
      </c>
    </row>
    <row r="367" spans="1:54" ht="7.5" customHeight="1" x14ac:dyDescent="0.25">
      <c r="A367" s="6"/>
      <c r="B367" s="102"/>
      <c r="C367" s="45"/>
      <c r="D367" s="19"/>
      <c r="E367" s="11"/>
      <c r="F367" s="11"/>
      <c r="G367" s="11"/>
      <c r="H367" s="11"/>
      <c r="I367" s="11"/>
      <c r="J367" s="11"/>
      <c r="K367" s="45"/>
      <c r="L367" s="16"/>
      <c r="M367" s="11"/>
      <c r="N367" s="11"/>
      <c r="O367" s="11"/>
      <c r="P367" s="11"/>
      <c r="Q367" s="11"/>
      <c r="R367" s="11"/>
      <c r="S367" s="11"/>
      <c r="T367" s="45"/>
      <c r="U367" s="16"/>
      <c r="V367" s="11"/>
      <c r="W367" s="11"/>
      <c r="X367" s="11"/>
      <c r="Y367" s="11"/>
      <c r="Z367" s="11"/>
      <c r="AA367" s="11"/>
      <c r="AB367" s="198"/>
      <c r="AC367" s="198"/>
      <c r="AD367" s="198"/>
      <c r="AE367" s="198"/>
      <c r="AF367" s="198"/>
      <c r="AG367" s="198"/>
      <c r="AH367" s="198"/>
      <c r="AI367" s="198"/>
      <c r="AJ367" s="198"/>
      <c r="AK367" s="198"/>
      <c r="AL367" s="233"/>
      <c r="AM367" s="236"/>
    </row>
    <row r="368" spans="1:54" ht="19.5" customHeight="1" x14ac:dyDescent="0.25">
      <c r="A368" s="6"/>
      <c r="B368" s="199"/>
      <c r="C368" s="45"/>
      <c r="D368" s="19"/>
      <c r="E368" s="11"/>
      <c r="F368" s="11"/>
      <c r="G368" s="11"/>
      <c r="H368" s="11"/>
      <c r="I368" s="11"/>
      <c r="J368" s="11"/>
      <c r="K368" s="45"/>
      <c r="L368" s="19"/>
      <c r="M368" s="11"/>
      <c r="N368" s="11"/>
      <c r="O368" s="11"/>
      <c r="P368" s="11"/>
      <c r="Q368" s="11"/>
      <c r="R368" s="11"/>
      <c r="S368" s="11"/>
      <c r="T368" s="45"/>
      <c r="U368" s="19"/>
      <c r="V368" s="11"/>
      <c r="W368" s="11"/>
      <c r="X368" s="11"/>
      <c r="Y368" s="11"/>
      <c r="Z368" s="11"/>
      <c r="AA368" s="11"/>
      <c r="AB368" s="589" t="str">
        <f>IF(AV368&gt;1,"SELECIONAR APENAS UM SETOR",IF(AND(AD350&lt;&gt;"",AV368&gt;0),"Você respondeu que a empresa não pertence ao Agronegócio",IF(AND(Z350&lt;&gt;"",AV368=0),"SELECIONE UM SETOR"," ")))</f>
        <v xml:space="preserve"> </v>
      </c>
      <c r="AC368" s="589"/>
      <c r="AD368" s="589"/>
      <c r="AE368" s="589"/>
      <c r="AF368" s="589"/>
      <c r="AG368" s="589"/>
      <c r="AH368" s="589"/>
      <c r="AI368" s="589"/>
      <c r="AJ368" s="589"/>
      <c r="AK368" s="589"/>
      <c r="AL368" s="237"/>
      <c r="AM368" s="236"/>
      <c r="AP368" s="1">
        <f>IF(C368&lt;&gt;"",1,0)</f>
        <v>0</v>
      </c>
      <c r="AQ368" s="1">
        <f>IF(K368&lt;&gt;"",1,0)</f>
        <v>0</v>
      </c>
      <c r="AR368" s="1">
        <f>IF(T368&lt;&gt;"",1,0)</f>
        <v>0</v>
      </c>
      <c r="AU368" s="1">
        <f>SUM(AP368:AT368)</f>
        <v>0</v>
      </c>
      <c r="AV368" s="1">
        <f>+AU368+AU366+AU364+AU362+AU360+AU358</f>
        <v>0</v>
      </c>
      <c r="AW368" s="1" t="str">
        <f>IF(C368&lt;&gt;"",TRIM(D368),"")</f>
        <v/>
      </c>
      <c r="AX368" s="1" t="str">
        <f>IF(K368&lt;&gt;"",TRIM(L368),"")</f>
        <v/>
      </c>
      <c r="AY368" s="1" t="str">
        <f>IF(T368&lt;&gt;"",TRIM(U368),"")</f>
        <v/>
      </c>
      <c r="AZ368" s="1" t="str">
        <f>IF(AB368&lt;&gt;"",TRIM(AC368),"")</f>
        <v/>
      </c>
      <c r="BB368" s="359" t="str">
        <f>IF(AV368=1,CONCATENATE(AW358,AW360,AW362,AW364,AW366,AX358,AX360,AX362,AX364,AX366,AY358,AY360,AY362,AY364,AY366,AZ358,AZ360,AZ362,AZ364,AZ366),IF(AV368&gt;1,"Múltiplas escolhas",IF(AD350&lt;&gt;" ",AP350,"")))</f>
        <v/>
      </c>
    </row>
    <row r="369" spans="1:39" ht="19.5" customHeight="1" x14ac:dyDescent="0.2">
      <c r="A369" s="6"/>
      <c r="B369" s="199"/>
      <c r="C369" s="237"/>
      <c r="D369" s="237"/>
      <c r="E369" s="237"/>
      <c r="F369" s="237"/>
      <c r="G369" s="237"/>
      <c r="H369" s="237"/>
      <c r="I369" s="237"/>
      <c r="J369" s="237"/>
      <c r="K369" s="237"/>
      <c r="L369" s="237"/>
      <c r="M369" s="237"/>
      <c r="N369" s="237"/>
      <c r="O369" s="237"/>
      <c r="P369" s="237"/>
      <c r="Q369" s="237"/>
      <c r="R369" s="237"/>
      <c r="S369" s="237"/>
      <c r="T369" s="237"/>
      <c r="U369" s="237"/>
      <c r="V369" s="237"/>
      <c r="W369" s="237"/>
      <c r="X369" s="237"/>
      <c r="Y369" s="237"/>
      <c r="Z369" s="237"/>
      <c r="AA369" s="237"/>
      <c r="AB369" s="589"/>
      <c r="AC369" s="589"/>
      <c r="AD369" s="589"/>
      <c r="AE369" s="589"/>
      <c r="AF369" s="589"/>
      <c r="AG369" s="589"/>
      <c r="AH369" s="589"/>
      <c r="AI369" s="589"/>
      <c r="AJ369" s="589"/>
      <c r="AK369" s="589"/>
      <c r="AL369" s="237"/>
      <c r="AM369" s="236"/>
    </row>
    <row r="370" spans="1:39" ht="7.5" customHeight="1" x14ac:dyDescent="0.2">
      <c r="A370" s="6"/>
      <c r="B370" s="199"/>
      <c r="C370" s="237"/>
      <c r="D370" s="237"/>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c r="AA370" s="237"/>
      <c r="AB370" s="589"/>
      <c r="AC370" s="589"/>
      <c r="AD370" s="589"/>
      <c r="AE370" s="589"/>
      <c r="AF370" s="589"/>
      <c r="AG370" s="589"/>
      <c r="AH370" s="589"/>
      <c r="AI370" s="589"/>
      <c r="AJ370" s="589"/>
      <c r="AK370" s="589"/>
      <c r="AL370" s="237"/>
      <c r="AM370" s="236"/>
    </row>
    <row r="371" spans="1:39" ht="7.5" customHeight="1" x14ac:dyDescent="0.2">
      <c r="A371" s="6"/>
      <c r="B371" s="199"/>
      <c r="C371" s="237"/>
      <c r="D371" s="237"/>
      <c r="E371" s="237"/>
      <c r="F371" s="237"/>
      <c r="G371" s="237"/>
      <c r="H371" s="237"/>
      <c r="I371" s="237"/>
      <c r="J371" s="237"/>
      <c r="K371" s="237"/>
      <c r="L371" s="237"/>
      <c r="M371" s="237"/>
      <c r="N371" s="237"/>
      <c r="O371" s="237"/>
      <c r="P371" s="237"/>
      <c r="Q371" s="237"/>
      <c r="R371" s="237"/>
      <c r="S371" s="237"/>
      <c r="T371" s="237"/>
      <c r="U371" s="237"/>
      <c r="V371" s="237"/>
      <c r="W371" s="237"/>
      <c r="X371" s="237"/>
      <c r="Y371" s="237"/>
      <c r="Z371" s="237"/>
      <c r="AA371" s="237"/>
      <c r="AB371" s="237"/>
      <c r="AC371" s="237"/>
      <c r="AD371" s="237"/>
      <c r="AE371" s="237"/>
      <c r="AF371" s="237"/>
      <c r="AG371" s="237"/>
      <c r="AH371" s="237"/>
      <c r="AI371" s="237"/>
      <c r="AJ371" s="237"/>
      <c r="AK371" s="237"/>
      <c r="AL371" s="237"/>
      <c r="AM371" s="236"/>
    </row>
    <row r="372" spans="1:39" ht="19.5" customHeight="1" x14ac:dyDescent="0.3">
      <c r="A372" s="6"/>
      <c r="B372" s="238"/>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c r="AC372" s="233"/>
      <c r="AD372" s="233"/>
      <c r="AE372" s="233"/>
      <c r="AF372" s="233"/>
      <c r="AG372" s="233"/>
      <c r="AH372" s="233"/>
      <c r="AI372" s="233"/>
      <c r="AJ372" s="233"/>
      <c r="AK372" s="233"/>
      <c r="AL372" s="233"/>
      <c r="AM372" s="236"/>
    </row>
    <row r="373" spans="1:39" ht="7.5" customHeight="1" x14ac:dyDescent="0.2">
      <c r="A373" s="6"/>
      <c r="B373" s="102"/>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c r="AF373" s="233"/>
      <c r="AG373" s="233"/>
      <c r="AH373" s="233"/>
      <c r="AI373" s="233"/>
      <c r="AJ373" s="233"/>
      <c r="AK373" s="233"/>
      <c r="AL373" s="233"/>
      <c r="AM373" s="236"/>
    </row>
    <row r="374" spans="1:39" ht="19.5" customHeight="1" x14ac:dyDescent="0.25">
      <c r="A374" s="6"/>
      <c r="B374" s="239"/>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c r="AF374" s="233"/>
      <c r="AG374" s="233"/>
      <c r="AH374" s="233"/>
      <c r="AI374" s="233"/>
      <c r="AJ374" s="233"/>
      <c r="AK374" s="233"/>
      <c r="AL374" s="233"/>
      <c r="AM374" s="236"/>
    </row>
    <row r="375" spans="1:39" ht="7.5" customHeight="1" x14ac:dyDescent="0.25">
      <c r="A375" s="6"/>
      <c r="B375" s="239"/>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c r="AF375" s="233"/>
      <c r="AG375" s="233"/>
      <c r="AH375" s="233"/>
      <c r="AI375" s="233"/>
      <c r="AJ375" s="233"/>
      <c r="AK375" s="233"/>
      <c r="AL375" s="233"/>
      <c r="AM375" s="236"/>
    </row>
    <row r="376" spans="1:39" ht="19.5" customHeight="1" x14ac:dyDescent="0.25">
      <c r="A376" s="201"/>
      <c r="B376" s="239"/>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3"/>
      <c r="AD376" s="233"/>
      <c r="AE376" s="233"/>
      <c r="AF376" s="233"/>
      <c r="AG376" s="233"/>
      <c r="AH376" s="233"/>
      <c r="AI376" s="233"/>
      <c r="AJ376" s="233"/>
      <c r="AK376" s="233"/>
      <c r="AL376" s="233"/>
      <c r="AM376" s="236"/>
    </row>
    <row r="377" spans="1:39" ht="7.5" customHeight="1" thickBot="1" x14ac:dyDescent="0.25">
      <c r="A377" s="200"/>
      <c r="B377" s="240"/>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c r="AB377" s="211"/>
      <c r="AC377" s="211"/>
      <c r="AD377" s="211"/>
      <c r="AE377" s="211"/>
      <c r="AF377" s="211"/>
      <c r="AG377" s="211"/>
      <c r="AH377" s="211"/>
      <c r="AI377" s="211"/>
      <c r="AJ377" s="211"/>
      <c r="AK377" s="211"/>
      <c r="AL377" s="211"/>
      <c r="AM377" s="212"/>
    </row>
    <row r="378" spans="1:39" ht="7.5" customHeight="1" thickBot="1" x14ac:dyDescent="0.25">
      <c r="A378" s="196"/>
      <c r="B378" s="102"/>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c r="AC378" s="233"/>
      <c r="AD378" s="233"/>
      <c r="AE378" s="233"/>
      <c r="AF378" s="233"/>
      <c r="AG378" s="233"/>
      <c r="AH378" s="233"/>
      <c r="AI378" s="233"/>
      <c r="AJ378" s="233"/>
      <c r="AK378" s="233"/>
      <c r="AL378" s="233"/>
      <c r="AM378" s="234"/>
    </row>
    <row r="379" spans="1:39" ht="19.5" customHeight="1" thickBot="1" x14ac:dyDescent="0.25">
      <c r="A379" s="201"/>
      <c r="B379" s="7" t="s">
        <v>601</v>
      </c>
      <c r="C379" s="8"/>
      <c r="D379" s="9" t="s">
        <v>356</v>
      </c>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c r="AC379" s="233"/>
      <c r="AD379" s="233"/>
      <c r="AE379" s="233"/>
      <c r="AF379" s="233"/>
      <c r="AG379" s="233"/>
      <c r="AH379" s="233"/>
      <c r="AI379" s="233"/>
      <c r="AJ379" s="233"/>
      <c r="AK379" s="233"/>
      <c r="AL379" s="233"/>
      <c r="AM379" s="236"/>
    </row>
    <row r="380" spans="1:39" ht="19.5" customHeight="1" x14ac:dyDescent="0.2">
      <c r="A380" s="201"/>
      <c r="B380" s="102"/>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c r="AC380" s="233"/>
      <c r="AD380" s="233"/>
      <c r="AE380" s="233"/>
      <c r="AF380" s="233"/>
      <c r="AG380" s="233"/>
      <c r="AH380" s="233"/>
      <c r="AI380" s="233"/>
      <c r="AJ380" s="233"/>
      <c r="AK380" s="233"/>
      <c r="AL380" s="233"/>
      <c r="AM380" s="236"/>
    </row>
    <row r="381" spans="1:39" ht="19.5" customHeight="1" x14ac:dyDescent="0.2">
      <c r="A381" s="201"/>
      <c r="B381" s="102"/>
      <c r="C381" s="233"/>
      <c r="D381" s="590" t="s">
        <v>357</v>
      </c>
      <c r="E381" s="590"/>
      <c r="F381" s="590"/>
      <c r="G381" s="590"/>
      <c r="H381" s="590"/>
      <c r="I381" s="590"/>
      <c r="J381" s="590"/>
      <c r="K381" s="590"/>
      <c r="L381" s="590"/>
      <c r="M381" s="590"/>
      <c r="N381" s="590"/>
      <c r="O381" s="590"/>
      <c r="P381" s="590"/>
      <c r="Q381" s="590"/>
      <c r="R381" s="590"/>
      <c r="S381" s="590"/>
      <c r="T381" s="590"/>
      <c r="U381" s="590"/>
      <c r="V381" s="590"/>
      <c r="W381" s="590"/>
      <c r="X381" s="590"/>
      <c r="Y381" s="590"/>
      <c r="Z381" s="590"/>
      <c r="AA381" s="590"/>
      <c r="AB381" s="590"/>
      <c r="AC381" s="590"/>
      <c r="AD381" s="590"/>
      <c r="AE381" s="590"/>
      <c r="AF381" s="233"/>
      <c r="AG381" s="233"/>
      <c r="AH381" s="233"/>
      <c r="AI381" s="233"/>
      <c r="AJ381" s="233"/>
      <c r="AK381" s="233"/>
      <c r="AL381" s="233"/>
      <c r="AM381" s="236"/>
    </row>
    <row r="382" spans="1:39" ht="19.5" customHeight="1" x14ac:dyDescent="0.25">
      <c r="A382" s="201"/>
      <c r="B382" s="102"/>
      <c r="C382" s="233"/>
      <c r="D382" s="241" t="s">
        <v>358</v>
      </c>
      <c r="E382" s="587" t="s">
        <v>359</v>
      </c>
      <c r="F382" s="587"/>
      <c r="G382" s="587"/>
      <c r="H382" s="587"/>
      <c r="I382" s="587"/>
      <c r="J382" s="587"/>
      <c r="K382" s="587"/>
      <c r="L382" s="587"/>
      <c r="M382" s="587"/>
      <c r="N382" s="587"/>
      <c r="O382" s="587"/>
      <c r="P382" s="587"/>
      <c r="Q382" s="587"/>
      <c r="R382" s="587"/>
      <c r="S382" s="587"/>
      <c r="T382" s="587"/>
      <c r="U382" s="587"/>
      <c r="V382" s="587"/>
      <c r="W382" s="587"/>
      <c r="X382" s="587"/>
      <c r="Y382" s="587"/>
      <c r="Z382" s="587"/>
      <c r="AA382" s="587"/>
      <c r="AB382" s="587"/>
      <c r="AC382" s="587"/>
      <c r="AD382" s="587"/>
      <c r="AE382" s="587"/>
      <c r="AF382" s="587"/>
      <c r="AG382" s="587"/>
      <c r="AH382" s="587"/>
      <c r="AI382" s="233"/>
      <c r="AJ382" s="233"/>
      <c r="AK382" s="233"/>
      <c r="AL382" s="233"/>
      <c r="AM382" s="236"/>
    </row>
    <row r="383" spans="1:39" ht="19.5" customHeight="1" x14ac:dyDescent="0.2">
      <c r="A383" s="201"/>
      <c r="B383" s="102"/>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c r="AF383" s="233"/>
      <c r="AG383" s="233"/>
      <c r="AH383" s="233"/>
      <c r="AI383" s="233"/>
      <c r="AJ383" s="233"/>
      <c r="AK383" s="233"/>
      <c r="AL383" s="233"/>
      <c r="AM383" s="236"/>
    </row>
    <row r="384" spans="1:39" ht="27" thickBot="1" x14ac:dyDescent="0.25">
      <c r="A384" s="201"/>
      <c r="B384" s="102"/>
      <c r="C384" s="233"/>
      <c r="D384" s="577" t="s">
        <v>361</v>
      </c>
      <c r="E384" s="577"/>
      <c r="F384" s="577"/>
      <c r="G384" s="578"/>
      <c r="H384" s="579"/>
      <c r="I384" s="579"/>
      <c r="J384" s="579"/>
      <c r="K384" s="579"/>
      <c r="L384" s="579"/>
      <c r="M384" s="580"/>
      <c r="N384" s="233"/>
      <c r="O384" s="233"/>
      <c r="P384" s="233"/>
      <c r="Q384" s="233"/>
      <c r="R384" s="233"/>
      <c r="S384" s="233"/>
      <c r="T384" s="233"/>
      <c r="U384" s="233"/>
      <c r="V384" s="233"/>
      <c r="W384" s="233"/>
      <c r="X384" s="233"/>
      <c r="Y384" s="233"/>
      <c r="Z384" s="233"/>
      <c r="AA384" s="233"/>
      <c r="AB384" s="233"/>
      <c r="AC384" s="233"/>
      <c r="AD384" s="233"/>
      <c r="AE384" s="233"/>
      <c r="AF384" s="233"/>
      <c r="AG384" s="233"/>
      <c r="AH384" s="233"/>
      <c r="AI384" s="233"/>
      <c r="AJ384" s="233"/>
      <c r="AK384" s="233"/>
      <c r="AL384" s="233"/>
      <c r="AM384" s="236"/>
    </row>
    <row r="385" spans="1:40" ht="26.25" x14ac:dyDescent="0.2">
      <c r="A385" s="201"/>
      <c r="B385" s="102"/>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c r="AF385" s="233"/>
      <c r="AG385" s="233"/>
      <c r="AH385" s="233"/>
      <c r="AI385" s="233"/>
      <c r="AJ385" s="233"/>
      <c r="AK385" s="233"/>
      <c r="AL385" s="233"/>
      <c r="AM385" s="236"/>
    </row>
    <row r="386" spans="1:40" ht="26.25" x14ac:dyDescent="0.2">
      <c r="A386" s="201"/>
      <c r="B386" s="102"/>
      <c r="C386" s="233"/>
      <c r="D386" s="577" t="s">
        <v>360</v>
      </c>
      <c r="E386" s="577"/>
      <c r="F386" s="577"/>
      <c r="G386" s="581"/>
      <c r="H386" s="582"/>
      <c r="I386" s="582"/>
      <c r="J386" s="582"/>
      <c r="K386" s="582"/>
      <c r="L386" s="582"/>
      <c r="M386" s="582"/>
      <c r="N386" s="582"/>
      <c r="O386" s="582"/>
      <c r="P386" s="582"/>
      <c r="Q386" s="582"/>
      <c r="R386" s="582"/>
      <c r="S386" s="582"/>
      <c r="T386" s="582"/>
      <c r="U386" s="582"/>
      <c r="V386" s="582"/>
      <c r="W386" s="582"/>
      <c r="X386" s="582"/>
      <c r="Y386" s="582"/>
      <c r="Z386" s="582"/>
      <c r="AA386" s="582"/>
      <c r="AB386" s="582"/>
      <c r="AC386" s="582"/>
      <c r="AD386" s="582"/>
      <c r="AE386" s="582"/>
      <c r="AF386" s="582"/>
      <c r="AG386" s="582"/>
      <c r="AH386" s="582"/>
      <c r="AI386" s="582"/>
      <c r="AJ386" s="582"/>
      <c r="AK386" s="582"/>
      <c r="AL386" s="583"/>
      <c r="AM386" s="236"/>
    </row>
    <row r="387" spans="1:40" ht="27" thickBot="1" x14ac:dyDescent="0.25">
      <c r="A387" s="201"/>
      <c r="B387" s="102"/>
      <c r="C387" s="233"/>
      <c r="D387" s="233"/>
      <c r="E387" s="233"/>
      <c r="F387" s="233"/>
      <c r="G387" s="584"/>
      <c r="H387" s="585"/>
      <c r="I387" s="585"/>
      <c r="J387" s="585"/>
      <c r="K387" s="585"/>
      <c r="L387" s="585"/>
      <c r="M387" s="585"/>
      <c r="N387" s="585"/>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5"/>
      <c r="AL387" s="586"/>
      <c r="AM387" s="236"/>
    </row>
    <row r="388" spans="1:40" ht="26.25" x14ac:dyDescent="0.2">
      <c r="A388" s="201"/>
      <c r="B388" s="102"/>
      <c r="C388" s="233"/>
      <c r="D388" s="233"/>
      <c r="E388" s="233"/>
      <c r="F388" s="233"/>
      <c r="G388" s="277"/>
      <c r="H388" s="277"/>
      <c r="I388" s="277"/>
      <c r="J388" s="277"/>
      <c r="K388" s="277"/>
      <c r="L388" s="277"/>
      <c r="M388" s="277"/>
      <c r="N388" s="277"/>
      <c r="O388" s="277"/>
      <c r="P388" s="277"/>
      <c r="Q388" s="277"/>
      <c r="R388" s="277"/>
      <c r="S388" s="277"/>
      <c r="T388" s="277"/>
      <c r="U388" s="277"/>
      <c r="V388" s="277"/>
      <c r="W388" s="277"/>
      <c r="X388" s="277"/>
      <c r="Y388" s="277"/>
      <c r="Z388" s="277"/>
      <c r="AA388" s="277"/>
      <c r="AB388" s="277"/>
      <c r="AC388" s="277"/>
      <c r="AD388" s="277"/>
      <c r="AE388" s="277"/>
      <c r="AF388" s="277"/>
      <c r="AG388" s="277"/>
      <c r="AH388" s="277"/>
      <c r="AI388" s="277"/>
      <c r="AJ388" s="277"/>
      <c r="AK388" s="277"/>
      <c r="AL388" s="277"/>
      <c r="AM388" s="236"/>
    </row>
    <row r="389" spans="1:40" ht="47.25" customHeight="1" x14ac:dyDescent="0.2">
      <c r="A389" s="201"/>
      <c r="B389" s="722" t="s">
        <v>372</v>
      </c>
      <c r="C389" s="722"/>
      <c r="D389" s="722"/>
      <c r="E389" s="722"/>
      <c r="F389" s="722"/>
      <c r="G389" s="722"/>
      <c r="H389" s="722"/>
      <c r="I389" s="722"/>
      <c r="J389" s="722"/>
      <c r="K389" s="722"/>
      <c r="L389" s="722"/>
      <c r="M389" s="722"/>
      <c r="N389" s="722"/>
      <c r="O389" s="722"/>
      <c r="P389" s="722"/>
      <c r="Q389" s="722"/>
      <c r="R389" s="722"/>
      <c r="S389" s="722"/>
      <c r="T389" s="722"/>
      <c r="U389" s="722"/>
      <c r="V389" s="722"/>
      <c r="W389" s="722"/>
      <c r="X389" s="722"/>
      <c r="Y389" s="722"/>
      <c r="Z389" s="722"/>
      <c r="AA389" s="722"/>
      <c r="AB389" s="722"/>
      <c r="AC389" s="722"/>
      <c r="AD389" s="722"/>
      <c r="AE389" s="722"/>
      <c r="AF389" s="722"/>
      <c r="AG389" s="722"/>
      <c r="AH389" s="722"/>
      <c r="AI389" s="722"/>
      <c r="AJ389" s="722"/>
      <c r="AK389" s="722"/>
      <c r="AL389" s="722"/>
      <c r="AM389" s="723"/>
    </row>
    <row r="390" spans="1:40" ht="26.25" thickBot="1" x14ac:dyDescent="0.25">
      <c r="A390" s="200"/>
      <c r="B390" s="724"/>
      <c r="C390" s="724"/>
      <c r="D390" s="724"/>
      <c r="E390" s="724"/>
      <c r="F390" s="724"/>
      <c r="G390" s="724"/>
      <c r="H390" s="724"/>
      <c r="I390" s="724"/>
      <c r="J390" s="724"/>
      <c r="K390" s="724"/>
      <c r="L390" s="724"/>
      <c r="M390" s="724"/>
      <c r="N390" s="724"/>
      <c r="O390" s="724"/>
      <c r="P390" s="724"/>
      <c r="Q390" s="724"/>
      <c r="R390" s="724"/>
      <c r="S390" s="724"/>
      <c r="T390" s="724"/>
      <c r="U390" s="724"/>
      <c r="V390" s="724"/>
      <c r="W390" s="724"/>
      <c r="X390" s="724"/>
      <c r="Y390" s="724"/>
      <c r="Z390" s="724"/>
      <c r="AA390" s="724"/>
      <c r="AB390" s="724"/>
      <c r="AC390" s="724"/>
      <c r="AD390" s="724"/>
      <c r="AE390" s="724"/>
      <c r="AF390" s="724"/>
      <c r="AG390" s="724"/>
      <c r="AH390" s="724"/>
      <c r="AI390" s="724"/>
      <c r="AJ390" s="724"/>
      <c r="AK390" s="724"/>
      <c r="AL390" s="724"/>
      <c r="AM390" s="725"/>
    </row>
    <row r="391" spans="1:40" ht="12.75" x14ac:dyDescent="0.2">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row>
  </sheetData>
  <sheetProtection password="CFE7" sheet="1" objects="1" scenarios="1" selectLockedCells="1"/>
  <mergeCells count="255">
    <mergeCell ref="B389:AM390"/>
    <mergeCell ref="I287:M287"/>
    <mergeCell ref="D79:AJ80"/>
    <mergeCell ref="AL79:AL80"/>
    <mergeCell ref="D98:F98"/>
    <mergeCell ref="G98:I98"/>
    <mergeCell ref="J98:M98"/>
    <mergeCell ref="N98:P98"/>
    <mergeCell ref="D142:H146"/>
    <mergeCell ref="D148:R148"/>
    <mergeCell ref="I145:M146"/>
    <mergeCell ref="N145:S146"/>
    <mergeCell ref="E138:H138"/>
    <mergeCell ref="D140:E140"/>
    <mergeCell ref="I140:X141"/>
    <mergeCell ref="I138:AC139"/>
    <mergeCell ref="Z197:AL200"/>
    <mergeCell ref="V207:X207"/>
    <mergeCell ref="T198:X198"/>
    <mergeCell ref="T200:X200"/>
    <mergeCell ref="N198:R198"/>
    <mergeCell ref="S215:W215"/>
    <mergeCell ref="AE139:AL144"/>
    <mergeCell ref="AB295:AF295"/>
    <mergeCell ref="AF25:AL26"/>
    <mergeCell ref="D48:AI48"/>
    <mergeCell ref="AJ33:AJ34"/>
    <mergeCell ref="D25:AC26"/>
    <mergeCell ref="D29:AC30"/>
    <mergeCell ref="V41:AJ42"/>
    <mergeCell ref="AL41:AL42"/>
    <mergeCell ref="D46:N47"/>
    <mergeCell ref="O46:AI47"/>
    <mergeCell ref="AK46:AK47"/>
    <mergeCell ref="D41:R42"/>
    <mergeCell ref="T41:T42"/>
    <mergeCell ref="AJ37:AJ38"/>
    <mergeCell ref="L33:Z34"/>
    <mergeCell ref="AB33:AB34"/>
    <mergeCell ref="AF29:AF30"/>
    <mergeCell ref="D37:R38"/>
    <mergeCell ref="T37:T38"/>
    <mergeCell ref="AD37:AH38"/>
    <mergeCell ref="D33:H34"/>
    <mergeCell ref="J33:J34"/>
    <mergeCell ref="AD33:AH34"/>
    <mergeCell ref="A1:AM1"/>
    <mergeCell ref="A2:AM2"/>
    <mergeCell ref="A3:AM3"/>
    <mergeCell ref="A4:AM4"/>
    <mergeCell ref="A5:AM5"/>
    <mergeCell ref="AD7:AJ7"/>
    <mergeCell ref="B19:B21"/>
    <mergeCell ref="D21:AC22"/>
    <mergeCell ref="AE19:AG19"/>
    <mergeCell ref="U11:AA11"/>
    <mergeCell ref="AD9:AK13"/>
    <mergeCell ref="V13:AA15"/>
    <mergeCell ref="U8:AM8"/>
    <mergeCell ref="D9:D11"/>
    <mergeCell ref="J9:K11"/>
    <mergeCell ref="F9:I11"/>
    <mergeCell ref="L9:O11"/>
    <mergeCell ref="AE14:AJ15"/>
    <mergeCell ref="AJ56:AK56"/>
    <mergeCell ref="K58:L58"/>
    <mergeCell ref="N58:U58"/>
    <mergeCell ref="AC58:AL58"/>
    <mergeCell ref="Z51:AA51"/>
    <mergeCell ref="AC51:AL51"/>
    <mergeCell ref="W53:X53"/>
    <mergeCell ref="Z53:AA53"/>
    <mergeCell ref="AC53:AL53"/>
    <mergeCell ref="W51:X51"/>
    <mergeCell ref="AG56:AH56"/>
    <mergeCell ref="AK61:AK62"/>
    <mergeCell ref="AC68:AD68"/>
    <mergeCell ref="AE68:AM69"/>
    <mergeCell ref="O64:AI65"/>
    <mergeCell ref="AK64:AK65"/>
    <mergeCell ref="D126:I126"/>
    <mergeCell ref="J126:P126"/>
    <mergeCell ref="D128:I128"/>
    <mergeCell ref="J128:P128"/>
    <mergeCell ref="AJ108:AL108"/>
    <mergeCell ref="V123:AL132"/>
    <mergeCell ref="J125:P125"/>
    <mergeCell ref="D130:I130"/>
    <mergeCell ref="J130:P130"/>
    <mergeCell ref="L70:AL71"/>
    <mergeCell ref="X84:AK84"/>
    <mergeCell ref="D84:V84"/>
    <mergeCell ref="D87:V87"/>
    <mergeCell ref="D90:V90"/>
    <mergeCell ref="X87:AK90"/>
    <mergeCell ref="R108:AA108"/>
    <mergeCell ref="D93:V93"/>
    <mergeCell ref="AC108:AH108"/>
    <mergeCell ref="AB294:AF294"/>
    <mergeCell ref="AB296:AF296"/>
    <mergeCell ref="AB299:AF299"/>
    <mergeCell ref="AB302:AF302"/>
    <mergeCell ref="AB292:AF292"/>
    <mergeCell ref="AB293:AF293"/>
    <mergeCell ref="D302:AA302"/>
    <mergeCell ref="AB301:AF301"/>
    <mergeCell ref="O61:AI62"/>
    <mergeCell ref="Y219:AC219"/>
    <mergeCell ref="Y233:AC233"/>
    <mergeCell ref="S219:W219"/>
    <mergeCell ref="AC213:AH213"/>
    <mergeCell ref="AE186:AK186"/>
    <mergeCell ref="AF181:AH181"/>
    <mergeCell ref="AJ181:AK181"/>
    <mergeCell ref="AE182:AK182"/>
    <mergeCell ref="AF183:AH183"/>
    <mergeCell ref="AJ183:AK183"/>
    <mergeCell ref="AE184:AK184"/>
    <mergeCell ref="AF185:AH185"/>
    <mergeCell ref="AJ185:AK185"/>
    <mergeCell ref="AC207:AH207"/>
    <mergeCell ref="X93:AK96"/>
    <mergeCell ref="A341:AM341"/>
    <mergeCell ref="A342:AM342"/>
    <mergeCell ref="A343:AM343"/>
    <mergeCell ref="A344:AM344"/>
    <mergeCell ref="AB334:AF334"/>
    <mergeCell ref="D336:AF336"/>
    <mergeCell ref="A340:AM340"/>
    <mergeCell ref="D337:AF337"/>
    <mergeCell ref="D338:AF338"/>
    <mergeCell ref="AC346:AH346"/>
    <mergeCell ref="AJ346:AL346"/>
    <mergeCell ref="A348:AM348"/>
    <mergeCell ref="B350:Y350"/>
    <mergeCell ref="AA350:AC350"/>
    <mergeCell ref="AE350:AF350"/>
    <mergeCell ref="D384:F384"/>
    <mergeCell ref="G384:M384"/>
    <mergeCell ref="D386:F386"/>
    <mergeCell ref="G386:AL387"/>
    <mergeCell ref="E382:AH382"/>
    <mergeCell ref="B353:W353"/>
    <mergeCell ref="E356:T356"/>
    <mergeCell ref="AB368:AK370"/>
    <mergeCell ref="D381:AE381"/>
    <mergeCell ref="B74:B75"/>
    <mergeCell ref="T75:T76"/>
    <mergeCell ref="D75:R76"/>
    <mergeCell ref="AL75:AL76"/>
    <mergeCell ref="V75:AJ76"/>
    <mergeCell ref="S68:T68"/>
    <mergeCell ref="Z68:AA68"/>
    <mergeCell ref="AB290:AF290"/>
    <mergeCell ref="AB291:AF291"/>
    <mergeCell ref="AL84:AL85"/>
    <mergeCell ref="AL87:AL88"/>
    <mergeCell ref="AL90:AL91"/>
    <mergeCell ref="AL93:AL94"/>
    <mergeCell ref="AC286:AH286"/>
    <mergeCell ref="AJ286:AL286"/>
    <mergeCell ref="Y145:AC146"/>
    <mergeCell ref="I143:M144"/>
    <mergeCell ref="N143:S144"/>
    <mergeCell ref="T143:X144"/>
    <mergeCell ref="Y140:AC144"/>
    <mergeCell ref="T145:X146"/>
    <mergeCell ref="I142:X142"/>
    <mergeCell ref="X163:Y163"/>
    <mergeCell ref="D149:AC149"/>
    <mergeCell ref="AG329:AM330"/>
    <mergeCell ref="AB297:AF298"/>
    <mergeCell ref="AB312:AF312"/>
    <mergeCell ref="AB319:AF319"/>
    <mergeCell ref="AB320:AF320"/>
    <mergeCell ref="AB314:AF314"/>
    <mergeCell ref="AB315:AF315"/>
    <mergeCell ref="AB305:AF305"/>
    <mergeCell ref="AB300:AF300"/>
    <mergeCell ref="AG315:AL316"/>
    <mergeCell ref="AB316:AF316"/>
    <mergeCell ref="AB309:AF309"/>
    <mergeCell ref="AB310:AF310"/>
    <mergeCell ref="AB311:AF311"/>
    <mergeCell ref="AB313:AF313"/>
    <mergeCell ref="AG325:AM326"/>
    <mergeCell ref="AB318:AF318"/>
    <mergeCell ref="AB322:AF322"/>
    <mergeCell ref="AB326:AF326"/>
    <mergeCell ref="AB321:AF321"/>
    <mergeCell ref="AG322:AM323"/>
    <mergeCell ref="AB323:AF323"/>
    <mergeCell ref="AG317:AM318"/>
    <mergeCell ref="AB303:AF303"/>
    <mergeCell ref="AB333:AF333"/>
    <mergeCell ref="AB331:AF331"/>
    <mergeCell ref="AB332:AF332"/>
    <mergeCell ref="AB330:AF330"/>
    <mergeCell ref="AB327:AF327"/>
    <mergeCell ref="AB328:AF328"/>
    <mergeCell ref="AB329:AF329"/>
    <mergeCell ref="AB325:AF325"/>
    <mergeCell ref="AB304:AF304"/>
    <mergeCell ref="AB324:AF324"/>
    <mergeCell ref="AB317:AF317"/>
    <mergeCell ref="AB306:AF306"/>
    <mergeCell ref="AB307:AF307"/>
    <mergeCell ref="AB308:AF308"/>
    <mergeCell ref="AE149:AL152"/>
    <mergeCell ref="N202:R202"/>
    <mergeCell ref="P177:U177"/>
    <mergeCell ref="Z177:AD177"/>
    <mergeCell ref="L179:U179"/>
    <mergeCell ref="V179:AD179"/>
    <mergeCell ref="Z192:AL195"/>
    <mergeCell ref="N191:R191"/>
    <mergeCell ref="T191:X191"/>
    <mergeCell ref="T192:X192"/>
    <mergeCell ref="T194:X194"/>
    <mergeCell ref="D151:AC152"/>
    <mergeCell ref="D153:R153"/>
    <mergeCell ref="J171:N172"/>
    <mergeCell ref="D174:K175"/>
    <mergeCell ref="P175:U175"/>
    <mergeCell ref="D167:P167"/>
    <mergeCell ref="R167:T167"/>
    <mergeCell ref="V167:W167"/>
    <mergeCell ref="D169:G169"/>
    <mergeCell ref="K163:N163"/>
    <mergeCell ref="Q163:U163"/>
    <mergeCell ref="Z175:AD175"/>
    <mergeCell ref="W243:X243"/>
    <mergeCell ref="Z243:AA243"/>
    <mergeCell ref="AC243:AL243"/>
    <mergeCell ref="T202:X202"/>
    <mergeCell ref="D243:U243"/>
    <mergeCell ref="L247:AL248"/>
    <mergeCell ref="AJ213:AL213"/>
    <mergeCell ref="N192:R192"/>
    <mergeCell ref="N196:R196"/>
    <mergeCell ref="T196:X196"/>
    <mergeCell ref="N194:R194"/>
    <mergeCell ref="N200:R200"/>
    <mergeCell ref="B223:AL230"/>
    <mergeCell ref="AF236:AL238"/>
    <mergeCell ref="B236:Q238"/>
    <mergeCell ref="S236:W236"/>
    <mergeCell ref="Y236:AC236"/>
    <mergeCell ref="AC211:AM211"/>
    <mergeCell ref="S238:W238"/>
    <mergeCell ref="B215:O216"/>
    <mergeCell ref="S233:W233"/>
    <mergeCell ref="Y215:AC215"/>
    <mergeCell ref="S213:W213"/>
    <mergeCell ref="AJ207:AL207"/>
  </mergeCells>
  <phoneticPr fontId="0" type="noConversion"/>
  <conditionalFormatting sqref="C368 C358 K368 T368 C360 C362 C364 C366">
    <cfRule type="cellIs" priority="16" stopIfTrue="1" operator="between">
      <formula>"x"</formula>
      <formula>" "</formula>
    </cfRule>
  </conditionalFormatting>
  <conditionalFormatting sqref="B223">
    <cfRule type="expression" dxfId="10" priority="17" stopIfTrue="1">
      <formula>$DZ$4=1</formula>
    </cfRule>
  </conditionalFormatting>
  <conditionalFormatting sqref="K358 K360 K362 K364 K366">
    <cfRule type="cellIs" priority="12" stopIfTrue="1" operator="between">
      <formula>"x"</formula>
      <formula>" "</formula>
    </cfRule>
  </conditionalFormatting>
  <conditionalFormatting sqref="T358 T360 T362 T364 T366">
    <cfRule type="cellIs" priority="11" stopIfTrue="1" operator="between">
      <formula>"x"</formula>
      <formula>" "</formula>
    </cfRule>
  </conditionalFormatting>
  <conditionalFormatting sqref="AB358 AB360 AB362 AB364 AB366">
    <cfRule type="cellIs" priority="10" stopIfTrue="1" operator="between">
      <formula>"x"</formula>
      <formula>" "</formula>
    </cfRule>
  </conditionalFormatting>
  <conditionalFormatting sqref="D110 D112 D114 D116 D118 D120">
    <cfRule type="cellIs" priority="6" stopIfTrue="1" operator="between">
      <formula>"x"</formula>
      <formula>" "</formula>
    </cfRule>
  </conditionalFormatting>
  <conditionalFormatting sqref="L110 L112 L114 L116 L118 L120">
    <cfRule type="cellIs" priority="5" stopIfTrue="1" operator="between">
      <formula>"x"</formula>
      <formula>" "</formula>
    </cfRule>
  </conditionalFormatting>
  <conditionalFormatting sqref="U110 U112 U114 U116 U118 U120">
    <cfRule type="cellIs" priority="4" stopIfTrue="1" operator="between">
      <formula>"x"</formula>
      <formula>" "</formula>
    </cfRule>
  </conditionalFormatting>
  <conditionalFormatting sqref="AC110 AC112 AC114 AC116">
    <cfRule type="cellIs" priority="3" stopIfTrue="1" operator="between">
      <formula>"x"</formula>
      <formula>" "</formula>
    </cfRule>
  </conditionalFormatting>
  <conditionalFormatting sqref="AC118">
    <cfRule type="cellIs" priority="2" stopIfTrue="1" operator="between">
      <formula>"x"</formula>
      <formula>" "</formula>
    </cfRule>
  </conditionalFormatting>
  <conditionalFormatting sqref="AC120">
    <cfRule type="cellIs" priority="1" stopIfTrue="1" operator="between">
      <formula>"x"</formula>
      <formula>" "</formula>
    </cfRule>
  </conditionalFormatting>
  <dataValidations count="11">
    <dataValidation type="custom" allowBlank="1" showInputMessage="1" showErrorMessage="1" errorTitle="Comitê de auditoria" error="A empresa não tem comitê de auditoria" sqref="K58:L58">
      <formula1>AI56=" "</formula1>
    </dataValidation>
    <dataValidation type="custom" allowBlank="1" showInputMessage="1" showErrorMessage="1" errorTitle="Grupo empresarial" error="A empresa não pertence a nenhum grupo empresarial" sqref="L70:AL71">
      <formula1>AB68=" "</formula1>
    </dataValidation>
    <dataValidation type="custom" allowBlank="1" showInputMessage="1" showErrorMessage="1" errorTitle="Sua empresa pagou/creditou JSCP" error="Resposta = Não" sqref="J171:N172">
      <formula1>U167=" "</formula1>
    </dataValidation>
    <dataValidation type="custom" allowBlank="1" showInputMessage="1" showErrorMessage="1" errorTitle="Valores em milhares de reais" error="O Valor deverá ser preenchido em milhares de reais" sqref="AB309 AB296 AB316 AB303 AB307 AB314 AB305 AB334">
      <formula1>AB296&lt;500000000</formula1>
    </dataValidation>
    <dataValidation type="custom" operator="equal" allowBlank="1" showInputMessage="1" showErrorMessage="1" errorTitle="Preenchimento incorreto" error="Preencha com &quot;X&quot; a opção desejada" sqref="C368 K368 T368">
      <formula1>C368="X"</formula1>
    </dataValidation>
    <dataValidation allowBlank="1" showInputMessage="1" showErrorMessage="1" errorTitle="Preenchimento incorreto" error="Preencha com &quot;X&quot; a opção desejada" sqref="AC217:AC218 AC214 AC211:AC212 AC235 AC231:AC232 AC220:AC222 AC239:AC242 AC244:AC246 AC249:AC283"/>
    <dataValidation type="textLength" allowBlank="1" showInputMessage="1" showErrorMessage="1" error="Quantidade máxima de caracteres por linha 1000" sqref="B223:AL230">
      <formula1>0</formula1>
      <formula2>1000</formula2>
    </dataValidation>
    <dataValidation type="whole" operator="lessThan" allowBlank="1" showInputMessage="1" showErrorMessage="1" errorTitle="Início das operações da Empresa" error="Qual o ano de início das operações da Empresa no Brasil?" sqref="V207:X207">
      <formula1>2100</formula1>
    </dataValidation>
    <dataValidation type="custom" allowBlank="1" showInputMessage="1" showErrorMessage="1" errorTitle="Grupo empresarial" error="A empresa não disponibiliza as demonstrações contábeis no site" sqref="L247:AL248">
      <formula1>Y243=" "</formula1>
    </dataValidation>
    <dataValidation type="custom" allowBlank="1" showInputMessage="1" showErrorMessage="1" error="A empresa não é uma Companhia Aberta" sqref="V53 V51">
      <formula1>AP49&lt;&gt;"N"</formula1>
    </dataValidation>
    <dataValidation type="custom" allowBlank="1" showInputMessage="1" showErrorMessage="1" error="A empresa não é uma Companhia Aberta" sqref="Y53 Y51">
      <formula1>AP49&lt;&gt;"N"</formula1>
    </dataValidation>
  </dataValidations>
  <hyperlinks>
    <hyperlink ref="E382" r:id="rId1"/>
  </hyperlinks>
  <pageMargins left="0.19685039370078741" right="0.19685039370078741" top="0.39370078740157483" bottom="0.19685039370078741" header="0.51181102362204722" footer="0.51181102362204722"/>
  <pageSetup scale="56" orientation="portrait" r:id="rId2"/>
  <headerFooter alignWithMargins="0"/>
  <rowBreaks count="4" manualBreakCount="4">
    <brk id="103" max="16383" man="1"/>
    <brk id="204" max="38" man="1"/>
    <brk id="284" max="16383" man="1"/>
    <brk id="339" max="16383" man="1"/>
  </rowBreaks>
  <drawing r:id="rId3"/>
  <legacyDrawing r:id="rId4"/>
  <oleObjects>
    <mc:AlternateContent xmlns:mc="http://schemas.openxmlformats.org/markup-compatibility/2006">
      <mc:Choice Requires="x14">
        <oleObject progId="Paint.Picture" shapeId="8272" r:id="rId5">
          <objectPr defaultSize="0" autoPict="0" r:id="rId6">
            <anchor moveWithCells="1">
              <from>
                <xdr:col>0</xdr:col>
                <xdr:colOff>47625</xdr:colOff>
                <xdr:row>0</xdr:row>
                <xdr:rowOff>57150</xdr:rowOff>
              </from>
              <to>
                <xdr:col>3</xdr:col>
                <xdr:colOff>276225</xdr:colOff>
                <xdr:row>3</xdr:row>
                <xdr:rowOff>66675</xdr:rowOff>
              </to>
            </anchor>
          </objectPr>
        </oleObject>
      </mc:Choice>
      <mc:Fallback>
        <oleObject progId="Paint.Picture" shapeId="8272" r:id="rId5"/>
      </mc:Fallback>
    </mc:AlternateContent>
    <mc:AlternateContent xmlns:mc="http://schemas.openxmlformats.org/markup-compatibility/2006">
      <mc:Choice Requires="x14">
        <oleObject progId="Paint.Picture" shapeId="8273" r:id="rId7">
          <objectPr defaultSize="0" autoPict="0" r:id="rId6">
            <anchor moveWithCells="1">
              <from>
                <xdr:col>0</xdr:col>
                <xdr:colOff>38100</xdr:colOff>
                <xdr:row>339</xdr:row>
                <xdr:rowOff>47625</xdr:rowOff>
              </from>
              <to>
                <xdr:col>3</xdr:col>
                <xdr:colOff>266700</xdr:colOff>
                <xdr:row>342</xdr:row>
                <xdr:rowOff>19050</xdr:rowOff>
              </to>
            </anchor>
          </objectPr>
        </oleObject>
      </mc:Choice>
      <mc:Fallback>
        <oleObject progId="Paint.Picture" shapeId="8273" r:id="rId7"/>
      </mc:Fallback>
    </mc:AlternateContent>
    <mc:AlternateContent xmlns:mc="http://schemas.openxmlformats.org/markup-compatibility/2006">
      <mc:Choice Requires="x14">
        <oleObject progId="Paint.Picture" shapeId="8274" r:id="rId8">
          <objectPr defaultSize="0" autoPict="0" r:id="rId6">
            <anchor moveWithCells="1">
              <from>
                <xdr:col>0</xdr:col>
                <xdr:colOff>47625</xdr:colOff>
                <xdr:row>0</xdr:row>
                <xdr:rowOff>57150</xdr:rowOff>
              </from>
              <to>
                <xdr:col>3</xdr:col>
                <xdr:colOff>276225</xdr:colOff>
                <xdr:row>3</xdr:row>
                <xdr:rowOff>28575</xdr:rowOff>
              </to>
            </anchor>
          </objectPr>
        </oleObject>
      </mc:Choice>
      <mc:Fallback>
        <oleObject progId="Paint.Picture" shapeId="8274" r:id="rId8"/>
      </mc:Fallback>
    </mc:AlternateContent>
    <mc:AlternateContent xmlns:mc="http://schemas.openxmlformats.org/markup-compatibility/2006">
      <mc:Choice Requires="x14">
        <oleObject progId="Paint.Picture" shapeId="8275" r:id="rId9">
          <objectPr defaultSize="0" autoPict="0" r:id="rId6">
            <anchor moveWithCells="1">
              <from>
                <xdr:col>0</xdr:col>
                <xdr:colOff>38100</xdr:colOff>
                <xdr:row>339</xdr:row>
                <xdr:rowOff>47625</xdr:rowOff>
              </from>
              <to>
                <xdr:col>3</xdr:col>
                <xdr:colOff>266700</xdr:colOff>
                <xdr:row>342</xdr:row>
                <xdr:rowOff>19050</xdr:rowOff>
              </to>
            </anchor>
          </objectPr>
        </oleObject>
      </mc:Choice>
      <mc:Fallback>
        <oleObject progId="Paint.Picture" shapeId="8275" r:id="rId9"/>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W49"/>
  <sheetViews>
    <sheetView topLeftCell="B1" workbookViewId="0">
      <selection activeCell="C20" sqref="C20"/>
    </sheetView>
  </sheetViews>
  <sheetFormatPr defaultColWidth="0" defaultRowHeight="12.75" zeroHeight="1" x14ac:dyDescent="0.2"/>
  <cols>
    <col min="1" max="1" width="7" style="103" hidden="1" customWidth="1"/>
    <col min="2" max="2" width="30.7109375" style="103" customWidth="1"/>
    <col min="3" max="3" width="13.140625" style="103" customWidth="1"/>
    <col min="4" max="4" width="10.42578125" style="103" hidden="1" customWidth="1"/>
    <col min="5" max="5" width="27.7109375" style="103" customWidth="1"/>
    <col min="6" max="6" width="3.7109375" style="103" customWidth="1"/>
    <col min="7" max="7" width="7" style="103" hidden="1" customWidth="1"/>
    <col min="8" max="8" width="30.7109375" style="103" customWidth="1"/>
    <col min="9" max="9" width="13.140625" style="103" customWidth="1"/>
    <col min="10" max="10" width="10.42578125" style="103" hidden="1" customWidth="1"/>
    <col min="11" max="11" width="24" style="103" customWidth="1"/>
    <col min="12" max="12" width="9.140625" style="103" customWidth="1"/>
    <col min="13" max="16384" width="0" style="103" hidden="1"/>
  </cols>
  <sheetData>
    <row r="1" spans="1:23" x14ac:dyDescent="0.2">
      <c r="B1" s="104"/>
      <c r="C1" s="104" t="s">
        <v>114</v>
      </c>
      <c r="D1" s="105"/>
      <c r="E1" s="251" t="str">
        <f>IF('MM-2019'!AF25&lt;&gt;0,'MM-2019'!AF25," ")</f>
        <v xml:space="preserve"> </v>
      </c>
      <c r="H1" s="106" t="s">
        <v>115</v>
      </c>
      <c r="K1" s="765"/>
      <c r="L1" s="765"/>
      <c r="M1" s="765"/>
      <c r="N1" s="107"/>
      <c r="O1" s="107"/>
      <c r="P1" s="107"/>
      <c r="Q1" s="107"/>
    </row>
    <row r="2" spans="1:23" x14ac:dyDescent="0.2">
      <c r="B2" s="104"/>
      <c r="C2" s="104"/>
      <c r="D2" s="108"/>
      <c r="E2" s="109"/>
      <c r="K2" s="107"/>
      <c r="L2" s="107"/>
      <c r="M2" s="110"/>
      <c r="N2" s="107"/>
      <c r="O2" s="107" t="e">
        <f>IF((MID($E$1,14,1))&lt;&gt;"",MOD((MID($E$1,1,1)*5)+(MID($E$1,2,1)*4)+(MID($E$1,3,1)*3)+(MID($E$1,4,1)*2)+(MID($E$1,5,1)*9)+(MID($E$1,6,1)*8)+(MID($E$1,7,1)*7)+(MID($E$1,8,1)*6)+(MID($E$1,9,1)*5)+(MID($E$1,10,1)*4)+(MID($E$1,11,1)*3)+(MID($E$1,12,1)*2),11),MOD((MID($E$1,1,1)*4)+(MID($E$1,2,1)*3)+(MID($E$1,3,1)*2)+(MID($E$1,4,1)*9)+(MID($E$1,5,1)*8)+(MID($E$1,6,1)*7)+(MID($E$1,7,1)*6)+(MID($E$1,8,1)*5)+(MID($E$1,9,1)*4)+(MID($E$1,10,1)*3)+(MID($E$1,11,1)*2),11))</f>
        <v>#VALUE!</v>
      </c>
      <c r="P2" s="111" t="e">
        <f>IF(O2&gt;1,11-O2,0)</f>
        <v>#VALUE!</v>
      </c>
      <c r="Q2" s="107" t="e">
        <f>MOD((MID($E$1,1,1)*5)+(MID($E$1,2,1)*4)+(MID($E$1,3,1)*3)+(MID($E$1,4,1)*2)+(MID($E$1,5,1)*9)+(MID($E$1,6,1)*8)+(MID($E$1,7,1)*7)+(MID($E$1,8,1)*6)+(MID($E$1,9,1)*5)+(MID($E$1,10,1)*4)+(MID($E$1,11,1)*3)+(MID($E$1,12,1)*2),11)</f>
        <v>#VALUE!</v>
      </c>
      <c r="R2" s="107" t="e">
        <f>IF(Q2&gt;1,11-Q2,0)</f>
        <v>#VALUE!</v>
      </c>
      <c r="S2" s="110" t="str">
        <f>MID($E$1,13,1)</f>
        <v/>
      </c>
      <c r="T2" s="107" t="e">
        <f>+S2+0</f>
        <v>#VALUE!</v>
      </c>
      <c r="U2" s="107" t="e">
        <f>IF(T2&lt;&gt;R2,1,0)</f>
        <v>#VALUE!</v>
      </c>
      <c r="V2" s="103" t="e">
        <f>IF((MID($E$1,14,1))&lt;&gt;"",(MID($E$1,13,1)*1),(MID($E$1,12,1)*1))</f>
        <v>#VALUE!</v>
      </c>
      <c r="W2" s="103" t="e">
        <f>IF(P2&lt;&gt;V2,1,0)</f>
        <v>#VALUE!</v>
      </c>
    </row>
    <row r="3" spans="1:23" x14ac:dyDescent="0.2">
      <c r="B3" s="104" t="s">
        <v>116</v>
      </c>
      <c r="C3" s="248" t="str">
        <f>IF('MM-2019'!D21&lt;&gt;0,'MM-2019'!D21," ")</f>
        <v xml:space="preserve"> </v>
      </c>
      <c r="D3" s="112"/>
      <c r="E3" s="112"/>
      <c r="F3" s="112"/>
      <c r="G3" s="112"/>
      <c r="H3" s="113"/>
      <c r="K3" s="107"/>
      <c r="L3" s="107"/>
      <c r="M3" s="107"/>
      <c r="N3" s="107"/>
      <c r="O3" s="107" t="e">
        <f>IF((MID($E$1,14,1))&lt;&gt;"",MOD((MID($E$1,1,1)*6)+(MID($E$1,2,1)*5)+(MID($E$1,3,1)*4)+(MID($E$1,4,1)*3)+(MID($E$1,5,1)*2)+(MID($E$1,6,1)*9)+(MID($E$1,7,1)*8)+(MID($E$1,8,1)*7)+(MID($E$1,9,1)*6)+(MID($E$1,10,1)*5)+(MID($E$1,11,1)*4)+(MID($E$1,12,1)*3)+(MID($E$1,13,1)*2),11),MOD((MID($E$1,1,1)*5)+(MID($E$1,2,1)*4)+(MID($E$1,3,1)*3)+(MID($E$1,4,1)*2)+(MID($E$1,5,1)*9)+(MID($E$1,6,1)*8)+(MID($E$1,7,1)*7)+(MID($E$1,8,1)*6)+(MID($E$1,9,1)*5)+(MID($E$1,10,1)*4)+(MID($E$1,11,1)*3)+(MID($E$1,12,1)*2),11))</f>
        <v>#VALUE!</v>
      </c>
      <c r="P3" s="111" t="e">
        <f>IF(O3&gt;1,11-O3,0)</f>
        <v>#VALUE!</v>
      </c>
      <c r="Q3" s="107" t="e">
        <f>MOD((MID($E$1,1,1)*6)+(MID($E$1,2,1)*5)+(MID($E$1,3,1)*4)+(MID($E$1,4,1)*3)+(MID($E$1,5,1)*2)+(MID($E$1,6,1)*9)+(MID($E$1,7,1)*8)+(MID($E$1,8,1)*7)+(MID($E$1,9,1)*6)+(MID($E$1,10,1)*5)+(MID($E$1,11,1)*4)+(MID($E$1,12,1)*3)+(MID($E$1,13,1)*2),11)</f>
        <v>#VALUE!</v>
      </c>
      <c r="R3" s="107" t="e">
        <f>IF(Q3&gt;1,11-Q3,0)</f>
        <v>#VALUE!</v>
      </c>
      <c r="S3" s="107" t="str">
        <f>MID($E$1,14,1)</f>
        <v/>
      </c>
      <c r="T3" s="107" t="e">
        <f>+S3+0</f>
        <v>#VALUE!</v>
      </c>
      <c r="U3" s="107" t="e">
        <f>IF(T3&lt;&gt;R3,1,0)</f>
        <v>#VALUE!</v>
      </c>
      <c r="V3" s="103" t="e">
        <f>IF((MID($E$1,14,1))&lt;&gt;"",(MID($E$1,14,1)*1),(MID($E$1,13,1)*1))</f>
        <v>#VALUE!</v>
      </c>
      <c r="W3" s="103" t="e">
        <f>IF(P3&lt;&gt;V3,1,0)</f>
        <v>#VALUE!</v>
      </c>
    </row>
    <row r="4" spans="1:23" x14ac:dyDescent="0.2">
      <c r="K4" s="107"/>
      <c r="L4" s="107"/>
      <c r="M4" s="107"/>
      <c r="N4" s="107"/>
      <c r="O4" s="107"/>
      <c r="P4" s="107"/>
      <c r="Q4" s="107"/>
      <c r="T4" s="107"/>
      <c r="U4" s="107" t="e">
        <f>SUM(U2:U3)</f>
        <v>#VALUE!</v>
      </c>
      <c r="W4" s="103" t="e">
        <f>SUM(W2:W3)</f>
        <v>#VALUE!</v>
      </c>
    </row>
    <row r="5" spans="1:23" x14ac:dyDescent="0.2">
      <c r="B5" s="104" t="s">
        <v>102</v>
      </c>
      <c r="C5" s="249" t="str">
        <f>IF('MM-2019'!L9=0,"",'MM-2019'!L9)</f>
        <v/>
      </c>
      <c r="E5" s="103" t="s">
        <v>117</v>
      </c>
      <c r="K5" s="107"/>
      <c r="L5" s="107"/>
      <c r="M5" s="107"/>
      <c r="N5" s="107"/>
      <c r="O5" s="107"/>
      <c r="P5" s="107"/>
      <c r="Q5" s="107"/>
    </row>
    <row r="6" spans="1:23" x14ac:dyDescent="0.2">
      <c r="B6" s="104"/>
      <c r="C6" s="264"/>
      <c r="K6" s="107"/>
      <c r="L6" s="107"/>
      <c r="M6" s="107"/>
      <c r="N6" s="107"/>
      <c r="O6" s="107"/>
      <c r="P6" s="107"/>
      <c r="Q6" s="107"/>
    </row>
    <row r="7" spans="1:23" x14ac:dyDescent="0.2">
      <c r="B7" s="114" t="s">
        <v>118</v>
      </c>
      <c r="C7" s="264"/>
      <c r="E7" s="769" t="str">
        <f>IF('MM-2019'!D84&lt;&gt;0,'MM-2019'!D84," ")</f>
        <v xml:space="preserve"> </v>
      </c>
      <c r="F7" s="770"/>
      <c r="G7" s="770"/>
      <c r="H7" s="771"/>
      <c r="K7" s="107"/>
      <c r="L7" s="107"/>
      <c r="M7" s="107"/>
      <c r="N7" s="107"/>
      <c r="O7" s="107"/>
      <c r="P7" s="107"/>
      <c r="Q7" s="107"/>
    </row>
    <row r="8" spans="1:23" x14ac:dyDescent="0.2">
      <c r="B8" s="114"/>
      <c r="C8" s="264"/>
      <c r="D8" s="112"/>
      <c r="E8" s="112"/>
      <c r="F8" s="112"/>
      <c r="G8" s="112"/>
      <c r="H8" s="112"/>
      <c r="K8" s="107"/>
      <c r="L8" s="107"/>
      <c r="M8" s="107"/>
      <c r="N8" s="107"/>
      <c r="O8" s="107"/>
      <c r="P8" s="107"/>
      <c r="Q8" s="107"/>
    </row>
    <row r="9" spans="1:23" x14ac:dyDescent="0.2">
      <c r="B9" s="114" t="s">
        <v>119</v>
      </c>
      <c r="C9" s="264"/>
      <c r="E9" s="769" t="str">
        <f>IF('MM-2019'!X84&lt;&gt;0,'MM-2019'!X84," ")</f>
        <v xml:space="preserve"> </v>
      </c>
      <c r="F9" s="770"/>
      <c r="G9" s="770"/>
      <c r="H9" s="771"/>
      <c r="K9" s="107"/>
      <c r="L9" s="107"/>
      <c r="M9" s="107"/>
      <c r="N9" s="107"/>
      <c r="O9" s="107"/>
      <c r="P9" s="107"/>
      <c r="Q9" s="107"/>
    </row>
    <row r="10" spans="1:23" x14ac:dyDescent="0.2">
      <c r="B10" s="114"/>
      <c r="C10" s="264"/>
      <c r="E10" s="115"/>
      <c r="F10" s="115"/>
      <c r="G10" s="115"/>
      <c r="H10" s="115"/>
    </row>
    <row r="11" spans="1:23" x14ac:dyDescent="0.2">
      <c r="B11" s="114" t="s">
        <v>120</v>
      </c>
      <c r="C11" s="264"/>
      <c r="E11" s="769" t="str">
        <f>IF('MM-2019'!D87&lt;&gt;0,'MM-2019'!D87," ")</f>
        <v xml:space="preserve"> </v>
      </c>
      <c r="F11" s="770"/>
      <c r="G11" s="770"/>
      <c r="H11" s="771"/>
    </row>
    <row r="12" spans="1:23" x14ac:dyDescent="0.2"/>
    <row r="13" spans="1:23" x14ac:dyDescent="0.2">
      <c r="B13" s="117" t="s">
        <v>363</v>
      </c>
    </row>
    <row r="14" spans="1:23" x14ac:dyDescent="0.2"/>
    <row r="15" spans="1:23" ht="19.5" x14ac:dyDescent="0.3">
      <c r="A15" s="118"/>
      <c r="B15" s="766" t="s">
        <v>121</v>
      </c>
      <c r="C15" s="766"/>
      <c r="D15" s="766"/>
      <c r="E15" s="766"/>
      <c r="F15" s="766"/>
      <c r="G15" s="766"/>
      <c r="H15" s="766"/>
      <c r="I15" s="766"/>
      <c r="J15" s="118"/>
    </row>
    <row r="16" spans="1:23" x14ac:dyDescent="0.2">
      <c r="A16" s="118"/>
      <c r="B16" s="118"/>
      <c r="C16" s="118"/>
      <c r="D16" s="118"/>
      <c r="E16" s="118"/>
      <c r="F16" s="118"/>
      <c r="G16" s="118"/>
      <c r="H16" s="118"/>
      <c r="I16" s="118"/>
      <c r="J16" s="118"/>
    </row>
    <row r="17" spans="1:11" x14ac:dyDescent="0.2">
      <c r="A17" s="119"/>
      <c r="B17" s="119" t="s">
        <v>122</v>
      </c>
      <c r="C17" s="119"/>
      <c r="D17" s="118"/>
      <c r="E17" s="118"/>
      <c r="F17" s="118"/>
      <c r="G17" s="118"/>
      <c r="H17" s="118"/>
      <c r="I17" s="120" t="s">
        <v>122</v>
      </c>
    </row>
    <row r="18" spans="1:11" x14ac:dyDescent="0.2">
      <c r="B18" s="117"/>
      <c r="C18" s="121" t="s">
        <v>123</v>
      </c>
      <c r="I18" s="121" t="s">
        <v>123</v>
      </c>
    </row>
    <row r="19" spans="1:11" x14ac:dyDescent="0.2">
      <c r="A19" s="122" t="s">
        <v>124</v>
      </c>
      <c r="B19" s="123" t="s">
        <v>125</v>
      </c>
      <c r="C19" s="124">
        <f>SUM(C20:C25)</f>
        <v>0</v>
      </c>
      <c r="D19" s="125" t="s">
        <v>126</v>
      </c>
      <c r="E19" s="126"/>
      <c r="F19" s="127"/>
      <c r="G19" s="128" t="s">
        <v>127</v>
      </c>
      <c r="H19" s="123" t="s">
        <v>128</v>
      </c>
      <c r="I19" s="124">
        <f>SUM(I20:I22)</f>
        <v>0</v>
      </c>
      <c r="J19" s="129" t="s">
        <v>126</v>
      </c>
    </row>
    <row r="20" spans="1:11" x14ac:dyDescent="0.2">
      <c r="A20" s="130" t="s">
        <v>129</v>
      </c>
      <c r="B20" s="130" t="s">
        <v>130</v>
      </c>
      <c r="C20" s="131"/>
      <c r="D20" s="129" t="s">
        <v>131</v>
      </c>
      <c r="E20" s="132" t="str">
        <f>IF(C20&lt;0,"Valor deve ser positivo"," ")</f>
        <v xml:space="preserve"> </v>
      </c>
      <c r="F20" s="127"/>
      <c r="G20" s="128" t="s">
        <v>132</v>
      </c>
      <c r="H20" s="122" t="s">
        <v>133</v>
      </c>
      <c r="I20" s="131"/>
      <c r="J20" s="129" t="s">
        <v>131</v>
      </c>
      <c r="K20" s="132" t="str">
        <f>IF(I20&lt;0,"Valor deve ser positivo"," ")</f>
        <v xml:space="preserve"> </v>
      </c>
    </row>
    <row r="21" spans="1:11" x14ac:dyDescent="0.2">
      <c r="A21" s="122" t="s">
        <v>134</v>
      </c>
      <c r="B21" s="122" t="s">
        <v>135</v>
      </c>
      <c r="C21" s="131"/>
      <c r="D21" s="129" t="s">
        <v>131</v>
      </c>
      <c r="E21" s="132" t="str">
        <f>IF(C21&lt;0,"Valor deve ser positivo"," ")</f>
        <v xml:space="preserve"> </v>
      </c>
      <c r="F21" s="127"/>
      <c r="G21" s="128" t="s">
        <v>136</v>
      </c>
      <c r="H21" s="122" t="s">
        <v>137</v>
      </c>
      <c r="I21" s="131"/>
      <c r="J21" s="129" t="s">
        <v>131</v>
      </c>
      <c r="K21" s="132" t="str">
        <f>IF(I21&lt;0,"Valor deve ser positivo"," ")</f>
        <v xml:space="preserve"> </v>
      </c>
    </row>
    <row r="22" spans="1:11" x14ac:dyDescent="0.2">
      <c r="A22" s="122" t="s">
        <v>138</v>
      </c>
      <c r="B22" s="122" t="s">
        <v>143</v>
      </c>
      <c r="C22" s="131"/>
      <c r="D22" s="129" t="s">
        <v>131</v>
      </c>
      <c r="E22" s="132" t="str">
        <f>IF(C22&lt;0,"Valor deve ser positivo"," ")</f>
        <v xml:space="preserve"> </v>
      </c>
      <c r="F22" s="127"/>
      <c r="G22" s="128" t="s">
        <v>140</v>
      </c>
      <c r="H22" s="130" t="s">
        <v>141</v>
      </c>
      <c r="I22" s="131"/>
      <c r="J22" s="129" t="s">
        <v>131</v>
      </c>
      <c r="K22" s="132" t="str">
        <f>IF(I22&lt;0,"Valor deve ser positivo"," ")</f>
        <v xml:space="preserve"> </v>
      </c>
    </row>
    <row r="23" spans="1:11" x14ac:dyDescent="0.2">
      <c r="A23" s="122" t="s">
        <v>142</v>
      </c>
      <c r="B23" s="122" t="s">
        <v>542</v>
      </c>
      <c r="C23" s="131"/>
      <c r="D23" s="129"/>
      <c r="E23" s="132" t="str">
        <f>IF(C23&lt;0,"Valor deve ser positivo"," ")</f>
        <v xml:space="preserve"> </v>
      </c>
      <c r="F23" s="127"/>
      <c r="G23" s="128"/>
      <c r="H23" s="122"/>
      <c r="I23" s="122"/>
      <c r="J23" s="129"/>
    </row>
    <row r="24" spans="1:11" x14ac:dyDescent="0.2">
      <c r="A24" s="122"/>
      <c r="B24" s="130" t="s">
        <v>141</v>
      </c>
      <c r="C24" s="131"/>
      <c r="D24" s="133" t="s">
        <v>146</v>
      </c>
      <c r="E24" s="134"/>
      <c r="F24" s="127"/>
      <c r="G24" s="128"/>
      <c r="H24" s="123" t="s">
        <v>506</v>
      </c>
      <c r="I24" s="124">
        <f>SUM(I25:I26)</f>
        <v>0</v>
      </c>
      <c r="J24" s="129" t="s">
        <v>126</v>
      </c>
    </row>
    <row r="25" spans="1:11" x14ac:dyDescent="0.2">
      <c r="A25" s="130" t="s">
        <v>145</v>
      </c>
      <c r="B25" s="130"/>
      <c r="C25" s="137"/>
      <c r="D25" s="133"/>
      <c r="E25" s="134"/>
      <c r="F25" s="135"/>
      <c r="G25" s="136"/>
      <c r="H25" s="130" t="s">
        <v>133</v>
      </c>
      <c r="I25" s="131"/>
      <c r="J25" s="125" t="s">
        <v>131</v>
      </c>
      <c r="K25" s="132" t="str">
        <f>IF(I25&lt;0,"Valor deve ser positivo"," ")</f>
        <v xml:space="preserve"> </v>
      </c>
    </row>
    <row r="26" spans="1:11" x14ac:dyDescent="0.2">
      <c r="A26" s="130"/>
      <c r="B26" s="130"/>
      <c r="C26" s="137"/>
      <c r="D26" s="133"/>
      <c r="E26" s="134"/>
      <c r="F26" s="135"/>
      <c r="G26" s="136"/>
      <c r="H26" s="130" t="s">
        <v>141</v>
      </c>
      <c r="I26" s="131"/>
      <c r="J26" s="129" t="s">
        <v>131</v>
      </c>
      <c r="K26" s="132" t="str">
        <f>IF(I26&lt;0,"Valor deve ser positivo"," ")</f>
        <v xml:space="preserve"> </v>
      </c>
    </row>
    <row r="27" spans="1:11" x14ac:dyDescent="0.2">
      <c r="A27" s="122" t="s">
        <v>147</v>
      </c>
      <c r="B27" s="123" t="s">
        <v>505</v>
      </c>
      <c r="C27" s="124">
        <f>SUM(C28:C40)</f>
        <v>0</v>
      </c>
      <c r="D27" s="129" t="s">
        <v>126</v>
      </c>
      <c r="E27" s="132"/>
      <c r="F27" s="135"/>
      <c r="G27" s="128" t="s">
        <v>148</v>
      </c>
      <c r="H27" s="122"/>
      <c r="I27" s="122"/>
      <c r="J27" s="129"/>
    </row>
    <row r="28" spans="1:11" x14ac:dyDescent="0.2">
      <c r="A28" s="130" t="s">
        <v>149</v>
      </c>
      <c r="B28" s="130" t="s">
        <v>150</v>
      </c>
      <c r="C28" s="131"/>
      <c r="D28" s="129" t="s">
        <v>131</v>
      </c>
      <c r="E28" s="132" t="str">
        <f>IF(C28&lt;0,"Valor deve ser positivo"," ")</f>
        <v xml:space="preserve"> </v>
      </c>
      <c r="F28" s="138"/>
      <c r="G28" s="139" t="s">
        <v>151</v>
      </c>
      <c r="H28" s="122"/>
      <c r="I28" s="122"/>
      <c r="J28" s="129"/>
    </row>
    <row r="29" spans="1:11" x14ac:dyDescent="0.2">
      <c r="A29" s="130" t="s">
        <v>152</v>
      </c>
      <c r="B29" s="122" t="s">
        <v>144</v>
      </c>
      <c r="C29" s="131"/>
      <c r="D29" s="129" t="s">
        <v>131</v>
      </c>
      <c r="E29" s="132" t="str">
        <f>IF(C29&lt;0,"Valor deve ser positivo"," ")</f>
        <v xml:space="preserve"> </v>
      </c>
      <c r="F29" s="135"/>
      <c r="G29" s="128" t="s">
        <v>153</v>
      </c>
      <c r="H29" s="122"/>
      <c r="I29" s="122"/>
      <c r="J29" s="129"/>
    </row>
    <row r="30" spans="1:11" x14ac:dyDescent="0.2">
      <c r="A30" s="130"/>
      <c r="B30" s="130" t="s">
        <v>141</v>
      </c>
      <c r="C30" s="131"/>
      <c r="D30" s="133" t="s">
        <v>146</v>
      </c>
      <c r="E30" s="134"/>
      <c r="F30" s="135"/>
      <c r="G30" s="128"/>
      <c r="H30" s="123" t="s">
        <v>161</v>
      </c>
      <c r="I30" s="124">
        <f>SUM(I31:I37)+I38+SUM(I41:I43)</f>
        <v>0</v>
      </c>
      <c r="J30" s="129"/>
      <c r="K30" s="140"/>
    </row>
    <row r="31" spans="1:11" x14ac:dyDescent="0.2">
      <c r="A31" s="130"/>
      <c r="B31" s="122" t="s">
        <v>157</v>
      </c>
      <c r="C31" s="142"/>
      <c r="D31" s="133" t="s">
        <v>146</v>
      </c>
      <c r="E31" s="134"/>
      <c r="F31" s="135"/>
      <c r="G31" s="128"/>
      <c r="H31" s="772" t="s">
        <v>165</v>
      </c>
      <c r="I31" s="774"/>
      <c r="J31" s="145" t="s">
        <v>131</v>
      </c>
      <c r="K31" s="776" t="str">
        <f>IF(I31&lt;0,"Valor deve ser positivo"," ")</f>
        <v xml:space="preserve"> </v>
      </c>
    </row>
    <row r="32" spans="1:11" x14ac:dyDescent="0.2">
      <c r="A32" s="130"/>
      <c r="B32" s="122" t="s">
        <v>594</v>
      </c>
      <c r="C32" s="131"/>
      <c r="D32" s="133"/>
      <c r="E32" s="132" t="str">
        <f>IF(C32&gt;0,"Valor deve ser negativo"," ")</f>
        <v xml:space="preserve"> </v>
      </c>
      <c r="F32" s="135"/>
      <c r="G32" s="128"/>
      <c r="H32" s="773"/>
      <c r="I32" s="775"/>
      <c r="J32" s="145"/>
      <c r="K32" s="776"/>
    </row>
    <row r="33" spans="1:12" x14ac:dyDescent="0.2">
      <c r="A33" s="130"/>
      <c r="B33" s="122" t="s">
        <v>561</v>
      </c>
      <c r="C33" s="131"/>
      <c r="D33" s="129" t="s">
        <v>131</v>
      </c>
      <c r="E33" s="132" t="str">
        <f>IF(C33&lt;0,"Valor deve ser positivo"," ")</f>
        <v xml:space="preserve"> </v>
      </c>
      <c r="F33" s="135"/>
      <c r="G33" s="136"/>
      <c r="H33" s="122" t="s">
        <v>169</v>
      </c>
      <c r="I33" s="131"/>
      <c r="J33" s="129" t="s">
        <v>131</v>
      </c>
      <c r="K33" s="132" t="str">
        <f>IF(I33&lt;0,"Valor deve ser positivo"," ")</f>
        <v xml:space="preserve"> </v>
      </c>
    </row>
    <row r="34" spans="1:12" x14ac:dyDescent="0.2">
      <c r="A34" s="122" t="s">
        <v>154</v>
      </c>
      <c r="B34" s="143" t="s">
        <v>175</v>
      </c>
      <c r="C34" s="131"/>
      <c r="D34" s="144" t="s">
        <v>139</v>
      </c>
      <c r="E34" s="132" t="str">
        <f>IF(C34&gt;0,"Valor deve ser negativo"," ")</f>
        <v xml:space="preserve"> </v>
      </c>
      <c r="F34" s="135"/>
      <c r="G34" s="128" t="s">
        <v>155</v>
      </c>
      <c r="H34" s="169" t="s">
        <v>172</v>
      </c>
      <c r="I34" s="265"/>
      <c r="J34" s="182" t="s">
        <v>131</v>
      </c>
      <c r="K34" s="275" t="str">
        <f>IF(I34&lt;0,"Valor deve ser positivo"," ")</f>
        <v xml:space="preserve"> </v>
      </c>
      <c r="L34" s="271"/>
    </row>
    <row r="35" spans="1:12" x14ac:dyDescent="0.2">
      <c r="A35" s="122" t="s">
        <v>156</v>
      </c>
      <c r="B35" s="122" t="s">
        <v>159</v>
      </c>
      <c r="C35" s="131"/>
      <c r="D35" s="129" t="s">
        <v>131</v>
      </c>
      <c r="E35" s="132" t="str">
        <f>IF(C35&lt;0,"Valor deve ser positivo"," ")</f>
        <v xml:space="preserve"> </v>
      </c>
      <c r="F35" s="135"/>
      <c r="G35" s="136"/>
      <c r="H35" s="122" t="s">
        <v>174</v>
      </c>
      <c r="I35" s="131"/>
      <c r="J35" s="129" t="s">
        <v>131</v>
      </c>
      <c r="K35" s="132" t="str">
        <f>IF(I35&lt;0,"Valor deve ser positivo"," ")</f>
        <v xml:space="preserve"> </v>
      </c>
    </row>
    <row r="36" spans="1:12" ht="25.5" x14ac:dyDescent="0.2">
      <c r="A36" s="122" t="s">
        <v>158</v>
      </c>
      <c r="B36" s="143" t="s">
        <v>163</v>
      </c>
      <c r="C36" s="131"/>
      <c r="D36" s="144" t="s">
        <v>139</v>
      </c>
      <c r="E36" s="132" t="str">
        <f>IF(C36&gt;0,"Valor deve ser negativo"," ")</f>
        <v xml:space="preserve"> </v>
      </c>
      <c r="F36" s="127"/>
      <c r="G36" s="128" t="s">
        <v>160</v>
      </c>
      <c r="H36" s="122" t="s">
        <v>578</v>
      </c>
      <c r="I36" s="131"/>
      <c r="J36" s="133" t="s">
        <v>146</v>
      </c>
      <c r="K36" s="132" t="str">
        <f>IF(I36&gt;0,"Valor deve ser negativo"," ")</f>
        <v xml:space="preserve"> </v>
      </c>
    </row>
    <row r="37" spans="1:12" x14ac:dyDescent="0.2">
      <c r="A37" s="143" t="s">
        <v>162</v>
      </c>
      <c r="B37" s="122" t="s">
        <v>167</v>
      </c>
      <c r="C37" s="131"/>
      <c r="D37" s="129" t="s">
        <v>131</v>
      </c>
      <c r="E37" s="132" t="str">
        <f>IF(C37&lt;0,"Valor deve ser positivo"," ")</f>
        <v xml:space="preserve"> </v>
      </c>
      <c r="F37" s="138"/>
      <c r="G37" s="139" t="s">
        <v>164</v>
      </c>
      <c r="H37" s="122" t="s">
        <v>418</v>
      </c>
      <c r="I37" s="294"/>
      <c r="J37" s="133" t="s">
        <v>146</v>
      </c>
    </row>
    <row r="38" spans="1:12" x14ac:dyDescent="0.2">
      <c r="A38" s="122" t="s">
        <v>166</v>
      </c>
      <c r="B38" s="130" t="s">
        <v>175</v>
      </c>
      <c r="C38" s="131"/>
      <c r="D38" s="144" t="s">
        <v>139</v>
      </c>
      <c r="E38" s="132" t="str">
        <f>IF(C38&gt;0,"Valor deve ser negativo"," ")</f>
        <v xml:space="preserve"> </v>
      </c>
      <c r="F38" s="127"/>
      <c r="G38" s="128" t="s">
        <v>168</v>
      </c>
      <c r="H38" s="122" t="s">
        <v>415</v>
      </c>
      <c r="I38" s="124">
        <f>SUM(I39:I40)</f>
        <v>0</v>
      </c>
      <c r="J38" s="133"/>
    </row>
    <row r="39" spans="1:12" x14ac:dyDescent="0.2">
      <c r="A39" s="130" t="s">
        <v>170</v>
      </c>
      <c r="B39" s="122" t="s">
        <v>173</v>
      </c>
      <c r="C39" s="131"/>
      <c r="D39" s="129" t="s">
        <v>131</v>
      </c>
      <c r="E39" s="132" t="str">
        <f>IF(C39&lt;0,"Valor deve ser positivo"," ")</f>
        <v xml:space="preserve"> </v>
      </c>
      <c r="F39" s="138"/>
      <c r="G39" s="139" t="s">
        <v>171</v>
      </c>
      <c r="H39" s="169" t="s">
        <v>416</v>
      </c>
      <c r="I39" s="267"/>
      <c r="J39" s="133" t="s">
        <v>146</v>
      </c>
    </row>
    <row r="40" spans="1:12" x14ac:dyDescent="0.2">
      <c r="A40" s="122"/>
      <c r="B40" s="130" t="s">
        <v>175</v>
      </c>
      <c r="C40" s="131"/>
      <c r="D40" s="144" t="s">
        <v>139</v>
      </c>
      <c r="E40" s="132" t="str">
        <f>IF(C40&gt;0,"Valor deve ser negativo"," ")</f>
        <v xml:space="preserve"> </v>
      </c>
      <c r="F40" s="127"/>
      <c r="G40" s="128" t="s">
        <v>176</v>
      </c>
      <c r="H40" s="122" t="s">
        <v>417</v>
      </c>
      <c r="I40" s="142"/>
      <c r="J40" s="129" t="s">
        <v>126</v>
      </c>
    </row>
    <row r="41" spans="1:12" x14ac:dyDescent="0.2">
      <c r="A41" s="122"/>
      <c r="B41" s="130"/>
      <c r="C41" s="137"/>
      <c r="D41" s="144"/>
      <c r="E41" s="132"/>
      <c r="F41" s="127"/>
      <c r="G41" s="128"/>
      <c r="H41" s="122" t="s">
        <v>579</v>
      </c>
      <c r="I41" s="131"/>
      <c r="J41" s="129"/>
      <c r="K41" s="132" t="str">
        <f>IF(I41&gt;0,"Valor deve ser negativo"," ")</f>
        <v xml:space="preserve"> </v>
      </c>
    </row>
    <row r="42" spans="1:12" x14ac:dyDescent="0.2">
      <c r="A42" s="122"/>
      <c r="B42" s="130"/>
      <c r="C42" s="137"/>
      <c r="D42" s="144"/>
      <c r="E42" s="132"/>
      <c r="F42" s="127"/>
      <c r="G42" s="128"/>
      <c r="H42" s="122" t="s">
        <v>543</v>
      </c>
      <c r="I42" s="131"/>
      <c r="J42" s="129" t="s">
        <v>131</v>
      </c>
      <c r="K42" s="132" t="str">
        <f>IF(I42&lt;0,"Valor deve ser positivo"," ")</f>
        <v xml:space="preserve"> </v>
      </c>
    </row>
    <row r="43" spans="1:12" x14ac:dyDescent="0.2">
      <c r="A43" s="122"/>
      <c r="B43" s="122"/>
      <c r="C43" s="146"/>
      <c r="D43" s="129"/>
      <c r="E43" s="141"/>
      <c r="F43" s="127"/>
      <c r="G43" s="128" t="s">
        <v>177</v>
      </c>
      <c r="H43" s="122" t="s">
        <v>141</v>
      </c>
      <c r="I43" s="142"/>
      <c r="J43" s="133" t="s">
        <v>146</v>
      </c>
    </row>
    <row r="44" spans="1:12" x14ac:dyDescent="0.2">
      <c r="A44" s="122"/>
      <c r="B44" s="122"/>
      <c r="C44" s="146"/>
      <c r="D44" s="129"/>
      <c r="E44" s="141"/>
      <c r="F44" s="127"/>
      <c r="G44" s="128"/>
      <c r="H44" s="122"/>
      <c r="I44" s="122"/>
      <c r="J44" s="129"/>
    </row>
    <row r="45" spans="1:12" x14ac:dyDescent="0.2">
      <c r="A45" s="122" t="s">
        <v>178</v>
      </c>
      <c r="B45" s="123" t="s">
        <v>179</v>
      </c>
      <c r="C45" s="124">
        <f>+C27+C19</f>
        <v>0</v>
      </c>
      <c r="D45" s="129" t="s">
        <v>126</v>
      </c>
      <c r="E45" s="767" t="str">
        <f>IF(ROUND(C45,0)&lt;&gt;ROUND(I45,0),"Ativo deve ser igual ao passivo"," ")</f>
        <v xml:space="preserve"> </v>
      </c>
      <c r="F45" s="768"/>
      <c r="G45" s="128" t="s">
        <v>180</v>
      </c>
      <c r="H45" s="123" t="s">
        <v>181</v>
      </c>
      <c r="I45" s="124">
        <f>+I19+I24+I30</f>
        <v>0</v>
      </c>
      <c r="J45" s="129" t="s">
        <v>126</v>
      </c>
    </row>
    <row r="46" spans="1:12" x14ac:dyDescent="0.2">
      <c r="B46" s="117"/>
    </row>
    <row r="47" spans="1:12" x14ac:dyDescent="0.2">
      <c r="B47" s="763" t="str">
        <f>IF(AND(('MM-2019'!N192+'MM-2019'!N202)&lt;&gt;0,'1- Balanço'!C45&lt;&gt;0),IF(ROUND('1- Balanço'!C35+'1- Balanço'!C36,0)&lt;&gt;ROUND('MM-2019'!N202,0),"Imobilizado Líquido 2018 (DC) diferente do Imobilizado Líquido 2018 Movimentação do imobilizado - item L do questionário - Aba MM",""),"")</f>
        <v/>
      </c>
      <c r="C47" s="764"/>
      <c r="D47" s="764"/>
      <c r="E47" s="764"/>
      <c r="F47" s="764"/>
      <c r="G47" s="764"/>
      <c r="H47" s="764"/>
      <c r="I47" s="764"/>
    </row>
    <row r="48" spans="1:12" x14ac:dyDescent="0.2"/>
    <row r="49" spans="2:2" x14ac:dyDescent="0.2">
      <c r="B49" s="298" t="str">
        <f>IF(AND(('MM-2019'!T192+'MM-2019'!T202)&lt;&gt;0,'1- Balanço'!C45&lt;&gt;0),IF(ROUND('1- Balanço'!C37+'1- Balanço'!C38,0)&lt;&gt;ROUND('MM-2019'!T202,0),"Intangível Líquido 2018 (DC) diferente do Intangível Líquido 2018 Movimentação do Intangível - item L do questionário - Aba MM",""),"")</f>
        <v/>
      </c>
    </row>
  </sheetData>
  <sheetProtection password="CFE7" sheet="1" objects="1" scenarios="1" selectLockedCells="1"/>
  <dataConsolidate/>
  <mergeCells count="10">
    <mergeCell ref="B47:I47"/>
    <mergeCell ref="K1:M1"/>
    <mergeCell ref="B15:I15"/>
    <mergeCell ref="E45:F45"/>
    <mergeCell ref="E7:H7"/>
    <mergeCell ref="E9:H9"/>
    <mergeCell ref="E11:H11"/>
    <mergeCell ref="H31:H32"/>
    <mergeCell ref="I31:I32"/>
    <mergeCell ref="K31:K32"/>
  </mergeCells>
  <phoneticPr fontId="0" type="noConversion"/>
  <conditionalFormatting sqref="I36 C32 C36 C38 I41 C40:C42 C34">
    <cfRule type="cellIs" dxfId="9" priority="1" stopIfTrue="1" operator="greaterThan">
      <formula>0</formula>
    </cfRule>
  </conditionalFormatting>
  <conditionalFormatting sqref="C35 I20:I22 C28:C29 I25:I26 C37 C39 I31:I35 C20:C23 I42 C33">
    <cfRule type="cellIs" dxfId="8" priority="2" stopIfTrue="1" operator="lessThan">
      <formula>0</formula>
    </cfRule>
  </conditionalFormatting>
  <conditionalFormatting sqref="E2">
    <cfRule type="cellIs" dxfId="7" priority="3" stopIfTrue="1" operator="equal">
      <formula>"CNPJ INVÁLIDO"</formula>
    </cfRule>
  </conditionalFormatting>
  <printOptions horizontalCentered="1"/>
  <pageMargins left="0.19685039370078741" right="0.19685039370078741" top="0.59055118110236227" bottom="0.59055118110236227" header="0.51181102362204722" footer="0.51181102362204722"/>
  <pageSetup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F51"/>
  <sheetViews>
    <sheetView topLeftCell="B1" workbookViewId="0">
      <selection activeCell="C14" sqref="C14"/>
    </sheetView>
  </sheetViews>
  <sheetFormatPr defaultColWidth="0" defaultRowHeight="12.75" zeroHeight="1" x14ac:dyDescent="0.2"/>
  <cols>
    <col min="1" max="1" width="7" style="147" hidden="1" customWidth="1"/>
    <col min="2" max="2" width="38.28515625" style="147" customWidth="1"/>
    <col min="3" max="3" width="29.5703125" style="147" customWidth="1"/>
    <col min="4" max="4" width="10.42578125" style="147" hidden="1" customWidth="1"/>
    <col min="5" max="5" width="24" style="147" bestFit="1" customWidth="1"/>
    <col min="6" max="6" width="9.140625" style="147" customWidth="1"/>
    <col min="7" max="16384" width="9.140625" style="147" hidden="1"/>
  </cols>
  <sheetData>
    <row r="1" spans="1:5" x14ac:dyDescent="0.2">
      <c r="B1" s="252" t="str">
        <f>+'1- Balanço'!E1</f>
        <v xml:space="preserve"> </v>
      </c>
    </row>
    <row r="2" spans="1:5" x14ac:dyDescent="0.2">
      <c r="B2" s="103" t="str">
        <f>CONCATENATE("Razão social: ",'1- Balanço'!C3)</f>
        <v xml:space="preserve">Razão social:  </v>
      </c>
    </row>
    <row r="3" spans="1:5" x14ac:dyDescent="0.2"/>
    <row r="4" spans="1:5" ht="19.5" x14ac:dyDescent="0.3">
      <c r="B4" s="777" t="s">
        <v>182</v>
      </c>
      <c r="C4" s="777"/>
    </row>
    <row r="5" spans="1:5" x14ac:dyDescent="0.2">
      <c r="B5" s="778" t="s">
        <v>102</v>
      </c>
      <c r="C5" s="778"/>
    </row>
    <row r="6" spans="1:5" x14ac:dyDescent="0.2">
      <c r="B6" s="779" t="str">
        <f>IF('1- Balanço'!C5=0/1/1900," ",'1- Balanço'!C5)</f>
        <v/>
      </c>
      <c r="C6" s="778"/>
    </row>
    <row r="7" spans="1:5" x14ac:dyDescent="0.2">
      <c r="B7" s="780" t="str">
        <f>IF('1- Balanço'!C45=0,"PRIMEIRO DEVE SER LANÇADO O BALANÇO","")</f>
        <v>PRIMEIRO DEVE SER LANÇADO O BALANÇO</v>
      </c>
      <c r="C7" s="780"/>
    </row>
    <row r="8" spans="1:5" x14ac:dyDescent="0.2">
      <c r="A8" s="149"/>
      <c r="B8" s="119"/>
      <c r="C8" s="119"/>
      <c r="D8" s="150"/>
    </row>
    <row r="9" spans="1:5" hidden="1" x14ac:dyDescent="0.2">
      <c r="A9" s="149"/>
      <c r="B9" s="119" t="s">
        <v>183</v>
      </c>
      <c r="C9" s="119"/>
      <c r="D9" s="150"/>
    </row>
    <row r="10" spans="1:5" x14ac:dyDescent="0.2">
      <c r="A10" s="149"/>
      <c r="B10" s="119"/>
      <c r="C10" s="120" t="s">
        <v>122</v>
      </c>
      <c r="D10" s="150"/>
    </row>
    <row r="11" spans="1:5" x14ac:dyDescent="0.2">
      <c r="B11" s="103"/>
      <c r="C11" s="121" t="s">
        <v>123</v>
      </c>
      <c r="E11" s="151"/>
    </row>
    <row r="12" spans="1:5" hidden="1" x14ac:dyDescent="0.2">
      <c r="A12" s="152" t="s">
        <v>184</v>
      </c>
      <c r="B12" s="153" t="s">
        <v>185</v>
      </c>
      <c r="C12" s="152" t="s">
        <v>186</v>
      </c>
      <c r="D12" s="152" t="s">
        <v>187</v>
      </c>
      <c r="E12" s="154" t="s">
        <v>188</v>
      </c>
    </row>
    <row r="13" spans="1:5" hidden="1" x14ac:dyDescent="0.2">
      <c r="A13" s="155"/>
      <c r="B13" s="156"/>
      <c r="C13" s="156"/>
      <c r="D13" s="152"/>
      <c r="E13" s="157"/>
    </row>
    <row r="14" spans="1:5" x14ac:dyDescent="0.2">
      <c r="A14" s="153" t="s">
        <v>189</v>
      </c>
      <c r="B14" s="123" t="s">
        <v>564</v>
      </c>
      <c r="C14" s="131"/>
      <c r="D14" s="154" t="s">
        <v>131</v>
      </c>
      <c r="E14" s="132" t="str">
        <f>IF(C14&lt;0,"Valor deve ser positivo"," ")</f>
        <v xml:space="preserve"> </v>
      </c>
    </row>
    <row r="15" spans="1:5" x14ac:dyDescent="0.2">
      <c r="A15" s="155" t="s">
        <v>190</v>
      </c>
      <c r="B15" s="130" t="s">
        <v>191</v>
      </c>
      <c r="C15" s="131"/>
      <c r="D15" s="154" t="s">
        <v>139</v>
      </c>
      <c r="E15" s="132" t="str">
        <f>IF(C15&gt;0,"Valor deve ser negativo"," ")</f>
        <v xml:space="preserve"> </v>
      </c>
    </row>
    <row r="16" spans="1:5" x14ac:dyDescent="0.2">
      <c r="A16" s="153" t="s">
        <v>192</v>
      </c>
      <c r="B16" s="123" t="s">
        <v>193</v>
      </c>
      <c r="C16" s="124">
        <f>+C14+C15</f>
        <v>0</v>
      </c>
      <c r="D16" s="154" t="s">
        <v>126</v>
      </c>
      <c r="E16" s="116"/>
    </row>
    <row r="17" spans="1:5" x14ac:dyDescent="0.2">
      <c r="A17" s="153"/>
      <c r="B17" s="130"/>
      <c r="C17" s="158"/>
      <c r="D17" s="159"/>
      <c r="E17" s="116"/>
    </row>
    <row r="18" spans="1:5" x14ac:dyDescent="0.2">
      <c r="A18" s="153" t="s">
        <v>194</v>
      </c>
      <c r="B18" s="130" t="s">
        <v>547</v>
      </c>
      <c r="C18" s="131"/>
      <c r="D18" s="154" t="s">
        <v>139</v>
      </c>
      <c r="E18" s="132" t="str">
        <f>IF(C18&gt;0,"Valor deve ser negativo"," ")</f>
        <v xml:space="preserve"> </v>
      </c>
    </row>
    <row r="19" spans="1:5" x14ac:dyDescent="0.2">
      <c r="A19" s="155" t="s">
        <v>195</v>
      </c>
      <c r="B19" s="130" t="s">
        <v>548</v>
      </c>
      <c r="C19" s="131"/>
      <c r="D19" s="154" t="s">
        <v>139</v>
      </c>
      <c r="E19" s="132" t="str">
        <f>IF(C19&gt;0,"Valor deve ser negativo"," ")</f>
        <v xml:space="preserve"> </v>
      </c>
    </row>
    <row r="20" spans="1:5" x14ac:dyDescent="0.2">
      <c r="A20" s="155" t="s">
        <v>196</v>
      </c>
      <c r="B20" s="130" t="s">
        <v>549</v>
      </c>
      <c r="C20" s="131"/>
      <c r="D20" s="159" t="s">
        <v>146</v>
      </c>
      <c r="E20" s="116"/>
    </row>
    <row r="21" spans="1:5" x14ac:dyDescent="0.2">
      <c r="A21" s="155" t="s">
        <v>197</v>
      </c>
      <c r="B21" s="130" t="s">
        <v>550</v>
      </c>
      <c r="C21" s="131"/>
      <c r="D21" s="154" t="s">
        <v>131</v>
      </c>
      <c r="E21" s="132" t="str">
        <f>IF(C21&lt;0,"Valor deve ser positivo"," ")</f>
        <v xml:space="preserve"> </v>
      </c>
    </row>
    <row r="22" spans="1:5" x14ac:dyDescent="0.2">
      <c r="A22" s="160" t="s">
        <v>198</v>
      </c>
      <c r="B22" s="143" t="s">
        <v>551</v>
      </c>
      <c r="C22" s="131"/>
      <c r="D22" s="154" t="s">
        <v>139</v>
      </c>
      <c r="E22" s="132" t="str">
        <f>IF(C22&gt;0,"Valor deve ser negativo"," ")</f>
        <v xml:space="preserve"> </v>
      </c>
    </row>
    <row r="23" spans="1:5" x14ac:dyDescent="0.2">
      <c r="A23" s="155" t="s">
        <v>199</v>
      </c>
      <c r="B23" s="130" t="s">
        <v>419</v>
      </c>
      <c r="C23" s="131"/>
      <c r="D23" s="154" t="s">
        <v>131</v>
      </c>
      <c r="E23" s="132" t="str">
        <f>IF(C23&lt;0,"Valor deve ser positivo"," ")</f>
        <v xml:space="preserve"> </v>
      </c>
    </row>
    <row r="24" spans="1:5" x14ac:dyDescent="0.2">
      <c r="A24" s="153" t="s">
        <v>200</v>
      </c>
      <c r="B24" s="130" t="s">
        <v>420</v>
      </c>
      <c r="C24" s="131"/>
      <c r="D24" s="154" t="s">
        <v>139</v>
      </c>
      <c r="E24" s="132" t="str">
        <f>IF(C24&gt;0,"Valor deve ser negativo"," ")</f>
        <v xml:space="preserve"> </v>
      </c>
    </row>
    <row r="25" spans="1:5" x14ac:dyDescent="0.2">
      <c r="A25" s="153"/>
      <c r="B25" s="130" t="s">
        <v>599</v>
      </c>
      <c r="C25" s="131"/>
      <c r="D25" s="154"/>
      <c r="E25" s="132"/>
    </row>
    <row r="26" spans="1:5" x14ac:dyDescent="0.2">
      <c r="A26" s="153"/>
      <c r="B26" s="268" t="s">
        <v>580</v>
      </c>
      <c r="C26" s="131"/>
      <c r="D26" s="159"/>
      <c r="E26" s="132"/>
    </row>
    <row r="27" spans="1:5" x14ac:dyDescent="0.2">
      <c r="A27" s="161" t="s">
        <v>201</v>
      </c>
      <c r="B27" s="162" t="s">
        <v>202</v>
      </c>
      <c r="C27" s="163">
        <f>SUM(C16:C26)</f>
        <v>0</v>
      </c>
      <c r="D27" s="164" t="s">
        <v>126</v>
      </c>
      <c r="E27" s="116"/>
    </row>
    <row r="28" spans="1:5" x14ac:dyDescent="0.2">
      <c r="A28" s="155" t="s">
        <v>203</v>
      </c>
      <c r="B28" s="130" t="s">
        <v>595</v>
      </c>
      <c r="C28" s="131"/>
      <c r="D28" s="159" t="s">
        <v>146</v>
      </c>
      <c r="E28" s="116"/>
    </row>
    <row r="29" spans="1:5" x14ac:dyDescent="0.2">
      <c r="A29" s="155"/>
      <c r="B29" s="130" t="s">
        <v>596</v>
      </c>
      <c r="C29" s="131"/>
      <c r="D29" s="159"/>
      <c r="E29" s="116"/>
    </row>
    <row r="30" spans="1:5" x14ac:dyDescent="0.2">
      <c r="A30" s="155" t="s">
        <v>204</v>
      </c>
      <c r="B30" s="130" t="s">
        <v>205</v>
      </c>
      <c r="C30" s="131"/>
      <c r="D30" s="159" t="s">
        <v>146</v>
      </c>
      <c r="E30" s="116"/>
    </row>
    <row r="31" spans="1:5" x14ac:dyDescent="0.2">
      <c r="A31" s="155" t="s">
        <v>206</v>
      </c>
      <c r="B31" s="130" t="s">
        <v>207</v>
      </c>
      <c r="C31" s="131"/>
      <c r="D31" s="154" t="s">
        <v>131</v>
      </c>
      <c r="E31" s="132" t="str">
        <f>IF(C31&lt;0,"Valor deve ser positivo"," ")</f>
        <v xml:space="preserve"> </v>
      </c>
    </row>
    <row r="32" spans="1:5" x14ac:dyDescent="0.2">
      <c r="A32" s="155" t="s">
        <v>208</v>
      </c>
      <c r="B32" s="123" t="s">
        <v>209</v>
      </c>
      <c r="C32" s="124">
        <f>SUM(C27:C31)</f>
        <v>0</v>
      </c>
      <c r="D32" s="154" t="s">
        <v>126</v>
      </c>
      <c r="E32" s="116"/>
    </row>
    <row r="33" spans="2:4" x14ac:dyDescent="0.2">
      <c r="B33" s="165"/>
      <c r="C33" s="165"/>
      <c r="D33" s="165"/>
    </row>
    <row r="34" spans="2:4" hidden="1" x14ac:dyDescent="0.2">
      <c r="B34" s="147" t="s">
        <v>210</v>
      </c>
    </row>
    <row r="35" spans="2:4" x14ac:dyDescent="0.2">
      <c r="B35" s="147" t="str">
        <f>IF(AND('MM-2019'!T145&lt;&gt;0,'2- DRE'!C14&lt;&gt;0),IF(ROUND('2- DRE'!C14,0)-ROUND('MM-2019'!T145,0)&lt;&gt;0,"Receita Líquida (DRE) diferente da Receita Líquida (Questionário)",""),"")</f>
        <v/>
      </c>
    </row>
    <row r="36" spans="2:4" x14ac:dyDescent="0.2">
      <c r="B36" s="166"/>
    </row>
    <row r="37" spans="2:4" x14ac:dyDescent="0.2"/>
    <row r="38" spans="2:4" x14ac:dyDescent="0.2"/>
    <row r="39" spans="2:4" x14ac:dyDescent="0.2"/>
    <row r="40" spans="2:4" x14ac:dyDescent="0.2"/>
    <row r="41" spans="2:4" x14ac:dyDescent="0.2"/>
    <row r="42" spans="2:4" x14ac:dyDescent="0.2"/>
    <row r="43" spans="2:4" hidden="1" x14ac:dyDescent="0.2"/>
    <row r="44" spans="2:4" hidden="1" x14ac:dyDescent="0.2"/>
    <row r="45" spans="2:4" hidden="1" x14ac:dyDescent="0.2"/>
    <row r="46" spans="2:4" hidden="1" x14ac:dyDescent="0.2"/>
    <row r="47" spans="2:4" hidden="1" x14ac:dyDescent="0.2"/>
    <row r="48" spans="2:4" hidden="1" x14ac:dyDescent="0.2"/>
    <row r="49" spans="2:2" hidden="1" x14ac:dyDescent="0.2"/>
    <row r="50" spans="2:2" hidden="1" x14ac:dyDescent="0.2"/>
    <row r="51" spans="2:2" hidden="1" x14ac:dyDescent="0.2">
      <c r="B51" s="167"/>
    </row>
  </sheetData>
  <sheetProtection password="CFE7" sheet="1" objects="1" scenarios="1" selectLockedCells="1"/>
  <mergeCells count="4">
    <mergeCell ref="B4:C4"/>
    <mergeCell ref="B5:C5"/>
    <mergeCell ref="B6:C6"/>
    <mergeCell ref="B7:C7"/>
  </mergeCells>
  <phoneticPr fontId="0" type="noConversion"/>
  <conditionalFormatting sqref="C22 C18:C19 C15 C24">
    <cfRule type="cellIs" dxfId="6" priority="1" stopIfTrue="1" operator="greaterThan">
      <formula>0</formula>
    </cfRule>
  </conditionalFormatting>
  <conditionalFormatting sqref="C31 C21 C23 C14">
    <cfRule type="cellIs" dxfId="5" priority="2" stopIfTrue="1" operator="lessThan">
      <formula>0</formula>
    </cfRule>
  </conditionalFormatting>
  <printOptions horizontalCentered="1"/>
  <pageMargins left="0.19685039370078741" right="0.19685039370078741" top="0.98425196850393704" bottom="0.98425196850393704" header="0.51181102362204722" footer="0.51181102362204722"/>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5"/>
  <dimension ref="A1:F46"/>
  <sheetViews>
    <sheetView topLeftCell="B1" workbookViewId="0">
      <selection activeCell="C11" sqref="C11"/>
    </sheetView>
  </sheetViews>
  <sheetFormatPr defaultColWidth="0" defaultRowHeight="12.75" zeroHeight="1" x14ac:dyDescent="0.2"/>
  <cols>
    <col min="1" max="1" width="7" style="103" hidden="1" customWidth="1"/>
    <col min="2" max="2" width="38.28515625" style="103" customWidth="1"/>
    <col min="3" max="3" width="30" style="103" customWidth="1"/>
    <col min="4" max="4" width="10.42578125" style="103" hidden="1" customWidth="1"/>
    <col min="5" max="5" width="24" style="103" customWidth="1"/>
    <col min="6" max="6" width="9.140625" style="103" customWidth="1"/>
    <col min="7" max="16384" width="9.140625" style="103" hidden="1"/>
  </cols>
  <sheetData>
    <row r="1" spans="1:5" x14ac:dyDescent="0.2">
      <c r="B1" s="252" t="str">
        <f>+'1- Balanço'!E1</f>
        <v xml:space="preserve"> </v>
      </c>
    </row>
    <row r="2" spans="1:5" x14ac:dyDescent="0.2">
      <c r="B2" s="103" t="str">
        <f>CONCATENATE("Razão social: ",'1- Balanço'!C3)</f>
        <v xml:space="preserve">Razão social:  </v>
      </c>
    </row>
    <row r="3" spans="1:5" x14ac:dyDescent="0.2"/>
    <row r="4" spans="1:5" ht="19.5" x14ac:dyDescent="0.3">
      <c r="B4" s="766" t="s">
        <v>211</v>
      </c>
      <c r="C4" s="766"/>
    </row>
    <row r="5" spans="1:5" x14ac:dyDescent="0.2">
      <c r="A5" s="118"/>
      <c r="B5" s="778" t="s">
        <v>102</v>
      </c>
      <c r="C5" s="778"/>
      <c r="D5" s="118"/>
    </row>
    <row r="6" spans="1:5" x14ac:dyDescent="0.2">
      <c r="A6" s="118"/>
      <c r="B6" s="779" t="str">
        <f>+'2- DRE'!B6</f>
        <v/>
      </c>
      <c r="C6" s="779"/>
      <c r="D6" s="118"/>
    </row>
    <row r="7" spans="1:5" x14ac:dyDescent="0.2">
      <c r="A7" s="118"/>
      <c r="B7" s="780" t="str">
        <f>IF('2- DRE'!C32=0,"PRIMEIRO DEVE SER LANÇADA A DRE","")</f>
        <v>PRIMEIRO DEVE SER LANÇADA A DRE</v>
      </c>
      <c r="C7" s="780"/>
      <c r="D7" s="118"/>
    </row>
    <row r="8" spans="1:5" x14ac:dyDescent="0.2">
      <c r="A8" s="118"/>
      <c r="B8" s="118"/>
      <c r="C8" s="118"/>
      <c r="D8" s="118"/>
    </row>
    <row r="9" spans="1:5" x14ac:dyDescent="0.2">
      <c r="A9" s="118"/>
      <c r="B9" s="118"/>
      <c r="C9" s="120" t="s">
        <v>122</v>
      </c>
      <c r="D9" s="118"/>
    </row>
    <row r="10" spans="1:5" x14ac:dyDescent="0.2">
      <c r="C10" s="121"/>
    </row>
    <row r="11" spans="1:5" x14ac:dyDescent="0.2">
      <c r="A11" s="130" t="s">
        <v>212</v>
      </c>
      <c r="B11" s="130" t="s">
        <v>213</v>
      </c>
      <c r="C11" s="131"/>
      <c r="D11" s="133" t="s">
        <v>146</v>
      </c>
    </row>
    <row r="12" spans="1:5" x14ac:dyDescent="0.2">
      <c r="A12" s="122"/>
      <c r="B12" s="122"/>
      <c r="C12" s="122"/>
      <c r="D12" s="129"/>
    </row>
    <row r="13" spans="1:5" x14ac:dyDescent="0.2">
      <c r="A13" s="122" t="s">
        <v>214</v>
      </c>
      <c r="B13" s="122" t="s">
        <v>215</v>
      </c>
      <c r="C13" s="168">
        <f>+'2- DRE'!C32</f>
        <v>0</v>
      </c>
      <c r="D13" s="144" t="s">
        <v>216</v>
      </c>
    </row>
    <row r="14" spans="1:5" x14ac:dyDescent="0.2">
      <c r="A14" s="122" t="s">
        <v>217</v>
      </c>
      <c r="B14" s="122" t="s">
        <v>218</v>
      </c>
      <c r="C14" s="131"/>
      <c r="D14" s="129" t="s">
        <v>139</v>
      </c>
      <c r="E14" s="132" t="str">
        <f>IF(C14&gt;0,"Valor deve ser negativo"," ")</f>
        <v xml:space="preserve"> </v>
      </c>
    </row>
    <row r="15" spans="1:5" x14ac:dyDescent="0.2">
      <c r="A15" s="122" t="s">
        <v>219</v>
      </c>
      <c r="B15" s="130" t="s">
        <v>220</v>
      </c>
      <c r="C15" s="131"/>
      <c r="D15" s="129" t="s">
        <v>139</v>
      </c>
      <c r="E15" s="132" t="str">
        <f>IF(C15&gt;0,"Valor deve ser negativo"," ")</f>
        <v xml:space="preserve"> </v>
      </c>
    </row>
    <row r="16" spans="1:5" x14ac:dyDescent="0.2">
      <c r="A16" s="122" t="s">
        <v>221</v>
      </c>
      <c r="B16" s="130" t="s">
        <v>222</v>
      </c>
      <c r="C16" s="131"/>
      <c r="D16" s="133" t="s">
        <v>146</v>
      </c>
    </row>
    <row r="17" spans="1:5" x14ac:dyDescent="0.2">
      <c r="A17" s="122" t="s">
        <v>223</v>
      </c>
      <c r="B17" s="130" t="s">
        <v>224</v>
      </c>
      <c r="C17" s="131"/>
      <c r="D17" s="133" t="s">
        <v>146</v>
      </c>
    </row>
    <row r="18" spans="1:5" x14ac:dyDescent="0.2">
      <c r="A18" s="122" t="s">
        <v>225</v>
      </c>
      <c r="B18" s="130" t="s">
        <v>226</v>
      </c>
      <c r="C18" s="131"/>
      <c r="D18" s="133" t="s">
        <v>146</v>
      </c>
    </row>
    <row r="19" spans="1:5" x14ac:dyDescent="0.2">
      <c r="A19" s="122" t="s">
        <v>227</v>
      </c>
      <c r="B19" s="130" t="s">
        <v>228</v>
      </c>
      <c r="C19" s="131"/>
      <c r="D19" s="133" t="s">
        <v>146</v>
      </c>
    </row>
    <row r="20" spans="1:5" x14ac:dyDescent="0.2">
      <c r="A20" s="122" t="s">
        <v>229</v>
      </c>
      <c r="B20" s="130" t="s">
        <v>230</v>
      </c>
      <c r="C20" s="131"/>
      <c r="D20" s="129" t="s">
        <v>131</v>
      </c>
      <c r="E20" s="132" t="str">
        <f>IF(C20&lt;0,"Valor deve ser positivo"," ")</f>
        <v xml:space="preserve"> </v>
      </c>
    </row>
    <row r="21" spans="1:5" x14ac:dyDescent="0.2">
      <c r="A21" s="122" t="s">
        <v>231</v>
      </c>
      <c r="B21" s="130" t="s">
        <v>232</v>
      </c>
      <c r="C21" s="131"/>
      <c r="D21" s="129" t="s">
        <v>131</v>
      </c>
      <c r="E21" s="132" t="str">
        <f>IF(C21&lt;0,"Valor deve ser positivo"," ")</f>
        <v xml:space="preserve"> </v>
      </c>
    </row>
    <row r="22" spans="1:5" x14ac:dyDescent="0.2">
      <c r="A22" s="122"/>
      <c r="B22" s="122" t="s">
        <v>643</v>
      </c>
      <c r="C22" s="131"/>
      <c r="D22" s="129"/>
      <c r="E22" s="140"/>
    </row>
    <row r="23" spans="1:5" x14ac:dyDescent="0.2">
      <c r="A23" s="122" t="s">
        <v>233</v>
      </c>
      <c r="B23" s="122" t="s">
        <v>234</v>
      </c>
      <c r="C23" s="131"/>
      <c r="D23" s="133" t="s">
        <v>146</v>
      </c>
    </row>
    <row r="24" spans="1:5" x14ac:dyDescent="0.2">
      <c r="A24" s="122"/>
      <c r="B24" s="122"/>
      <c r="C24" s="130"/>
      <c r="D24" s="129"/>
    </row>
    <row r="25" spans="1:5" x14ac:dyDescent="0.2">
      <c r="A25" s="169" t="s">
        <v>235</v>
      </c>
      <c r="B25" s="170" t="s">
        <v>236</v>
      </c>
      <c r="C25" s="163">
        <f>SUM(C11:C23)</f>
        <v>0</v>
      </c>
      <c r="D25" s="144" t="s">
        <v>126</v>
      </c>
    </row>
    <row r="26" spans="1:5" x14ac:dyDescent="0.2">
      <c r="B26" s="781" t="str">
        <f>IF(C25=C13,"",IF(ROUND(C25,0)&lt;&gt;ROUND('1- Balanço'!I30,0),"Saldo atual da DMPL deve ser igual ao Patrimônio líquido do Balanço",""))</f>
        <v/>
      </c>
      <c r="C26" s="781"/>
    </row>
    <row r="27" spans="1:5" x14ac:dyDescent="0.2">
      <c r="C27" s="22"/>
    </row>
    <row r="28" spans="1:5" x14ac:dyDescent="0.2">
      <c r="B28" s="117"/>
      <c r="C28" s="22"/>
    </row>
    <row r="29" spans="1:5" x14ac:dyDescent="0.2">
      <c r="C29" s="22"/>
    </row>
    <row r="30" spans="1:5" x14ac:dyDescent="0.2">
      <c r="C30" s="22"/>
    </row>
    <row r="31" spans="1:5" x14ac:dyDescent="0.2">
      <c r="B31" s="117"/>
    </row>
    <row r="32" spans="1:5" x14ac:dyDescent="0.2">
      <c r="B32" s="22"/>
    </row>
    <row r="33" spans="2:2" x14ac:dyDescent="0.2">
      <c r="B33" s="117"/>
    </row>
    <row r="34" spans="2:2" x14ac:dyDescent="0.2">
      <c r="B34" s="117"/>
    </row>
    <row r="35" spans="2:2" x14ac:dyDescent="0.2"/>
    <row r="36" spans="2:2" x14ac:dyDescent="0.2"/>
    <row r="37" spans="2:2" x14ac:dyDescent="0.2"/>
    <row r="38" spans="2:2" x14ac:dyDescent="0.2"/>
    <row r="39" spans="2:2" x14ac:dyDescent="0.2"/>
    <row r="40" spans="2:2" x14ac:dyDescent="0.2"/>
    <row r="41" spans="2:2" x14ac:dyDescent="0.2"/>
    <row r="42" spans="2:2" x14ac:dyDescent="0.2"/>
    <row r="43" spans="2:2" x14ac:dyDescent="0.2"/>
    <row r="44" spans="2:2" x14ac:dyDescent="0.2"/>
    <row r="45" spans="2:2" x14ac:dyDescent="0.2"/>
    <row r="46" spans="2:2" x14ac:dyDescent="0.2"/>
  </sheetData>
  <sheetProtection password="CFE7" sheet="1" objects="1" scenarios="1" selectLockedCells="1"/>
  <mergeCells count="5">
    <mergeCell ref="B26:C26"/>
    <mergeCell ref="B4:C4"/>
    <mergeCell ref="B5:C5"/>
    <mergeCell ref="B6:C6"/>
    <mergeCell ref="B7:C7"/>
  </mergeCells>
  <phoneticPr fontId="0" type="noConversion"/>
  <conditionalFormatting sqref="C14:C15">
    <cfRule type="cellIs" dxfId="4" priority="1" stopIfTrue="1" operator="greaterThan">
      <formula>0</formula>
    </cfRule>
  </conditionalFormatting>
  <conditionalFormatting sqref="C20:C21">
    <cfRule type="cellIs" dxfId="3" priority="2" stopIfTrue="1" operator="lessThan">
      <formula>0</formula>
    </cfRule>
  </conditionalFormatting>
  <pageMargins left="0.19685039370078741" right="0.19685039370078741" top="0.98425196850393704" bottom="0.98425196850393704" header="0.51181102362204722" footer="0.51181102362204722"/>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L38"/>
  <sheetViews>
    <sheetView topLeftCell="B1" workbookViewId="0">
      <selection activeCell="C14" sqref="C14"/>
    </sheetView>
  </sheetViews>
  <sheetFormatPr defaultColWidth="0" defaultRowHeight="12.75" zeroHeight="1" x14ac:dyDescent="0.2"/>
  <cols>
    <col min="1" max="1" width="7" style="103" hidden="1" customWidth="1"/>
    <col min="2" max="2" width="30.7109375" style="103" customWidth="1"/>
    <col min="3" max="3" width="13.140625" style="103" customWidth="1"/>
    <col min="4" max="4" width="27.42578125" style="103" hidden="1" customWidth="1"/>
    <col min="5" max="5" width="27.7109375" style="103" customWidth="1"/>
    <col min="6" max="6" width="10.42578125" style="103" hidden="1" customWidth="1"/>
    <col min="7" max="7" width="3.7109375" style="103" customWidth="1"/>
    <col min="8" max="8" width="7" style="103" hidden="1" customWidth="1"/>
    <col min="9" max="9" width="30.7109375" style="103" customWidth="1"/>
    <col min="10" max="10" width="13.140625" style="103" customWidth="1"/>
    <col min="11" max="11" width="24" style="103" customWidth="1"/>
    <col min="12" max="12" width="10.42578125" style="103" hidden="1" customWidth="1"/>
    <col min="13" max="16384" width="9.140625" style="103" hidden="1"/>
  </cols>
  <sheetData>
    <row r="1" spans="1:12" x14ac:dyDescent="0.2">
      <c r="B1" s="252" t="str">
        <f>+'1- Balanço'!E1</f>
        <v xml:space="preserve"> </v>
      </c>
    </row>
    <row r="2" spans="1:12" x14ac:dyDescent="0.2">
      <c r="B2" s="103" t="str">
        <f>CONCATENATE("Razão social: ",'1- Balanço'!C3)</f>
        <v xml:space="preserve">Razão social:  </v>
      </c>
    </row>
    <row r="3" spans="1:12" x14ac:dyDescent="0.2"/>
    <row r="4" spans="1:12" ht="19.5" x14ac:dyDescent="0.3">
      <c r="A4" s="766" t="s">
        <v>421</v>
      </c>
      <c r="B4" s="766"/>
      <c r="C4" s="766"/>
      <c r="D4" s="766"/>
      <c r="E4" s="766"/>
      <c r="F4" s="766"/>
      <c r="G4" s="766"/>
      <c r="H4" s="766"/>
      <c r="I4" s="766"/>
      <c r="J4" s="766"/>
      <c r="K4" s="766"/>
      <c r="L4" s="766"/>
    </row>
    <row r="5" spans="1:12" x14ac:dyDescent="0.2">
      <c r="A5" s="119"/>
      <c r="B5" s="778" t="s">
        <v>102</v>
      </c>
      <c r="C5" s="778"/>
      <c r="D5" s="778"/>
      <c r="E5" s="778"/>
      <c r="F5" s="778"/>
      <c r="G5" s="778"/>
      <c r="H5" s="778"/>
      <c r="I5" s="778"/>
      <c r="J5" s="778"/>
      <c r="K5" s="778"/>
    </row>
    <row r="6" spans="1:12" x14ac:dyDescent="0.2">
      <c r="A6" s="119"/>
      <c r="B6" s="779" t="str">
        <f>+'2- DRE'!B6</f>
        <v/>
      </c>
      <c r="C6" s="779"/>
      <c r="D6" s="779"/>
      <c r="E6" s="779"/>
      <c r="F6" s="779"/>
      <c r="G6" s="779"/>
      <c r="H6" s="779"/>
      <c r="I6" s="779"/>
      <c r="J6" s="779"/>
      <c r="K6" s="779"/>
    </row>
    <row r="7" spans="1:12" x14ac:dyDescent="0.2">
      <c r="A7" s="119"/>
      <c r="B7" s="780" t="str">
        <f>IF('2- DRE'!C32=0,"PRIMEIRO DEVE SER LANÇADA A DRE","")</f>
        <v>PRIMEIRO DEVE SER LANÇADA A DRE</v>
      </c>
      <c r="C7" s="780"/>
      <c r="D7" s="780"/>
      <c r="E7" s="780"/>
      <c r="F7" s="780"/>
      <c r="G7" s="780"/>
      <c r="H7" s="780"/>
      <c r="I7" s="780"/>
      <c r="J7" s="780"/>
      <c r="K7" s="148"/>
    </row>
    <row r="8" spans="1:12" x14ac:dyDescent="0.2">
      <c r="A8" s="119"/>
      <c r="B8" s="148"/>
      <c r="C8" s="148"/>
      <c r="D8" s="148"/>
      <c r="E8" s="148"/>
      <c r="F8" s="148"/>
      <c r="G8" s="148"/>
      <c r="H8" s="148"/>
      <c r="I8" s="148"/>
      <c r="J8" s="148"/>
      <c r="K8" s="148"/>
    </row>
    <row r="9" spans="1:12" x14ac:dyDescent="0.2">
      <c r="B9" s="119" t="s">
        <v>122</v>
      </c>
      <c r="C9" s="120"/>
      <c r="I9" s="119"/>
      <c r="J9" s="120"/>
    </row>
    <row r="10" spans="1:12" x14ac:dyDescent="0.2">
      <c r="B10" s="119"/>
      <c r="C10" s="121" t="s">
        <v>123</v>
      </c>
      <c r="I10" s="119"/>
      <c r="J10" s="121"/>
    </row>
    <row r="11" spans="1:12" x14ac:dyDescent="0.2">
      <c r="A11" s="122"/>
      <c r="B11" s="123" t="s">
        <v>422</v>
      </c>
      <c r="C11" s="124">
        <f>SUM(C22:C26)+C19</f>
        <v>0</v>
      </c>
      <c r="D11" s="268"/>
      <c r="E11" s="82"/>
      <c r="F11" s="171"/>
      <c r="G11" s="127"/>
      <c r="H11" s="128" t="s">
        <v>238</v>
      </c>
      <c r="I11" s="123" t="s">
        <v>433</v>
      </c>
      <c r="J11" s="124">
        <f>SUM(J12:J18)</f>
        <v>0</v>
      </c>
      <c r="K11" s="173"/>
      <c r="L11" s="129"/>
    </row>
    <row r="12" spans="1:12" x14ac:dyDescent="0.2">
      <c r="A12" s="122" t="s">
        <v>237</v>
      </c>
      <c r="B12" s="130" t="s">
        <v>215</v>
      </c>
      <c r="C12" s="124">
        <f>+'2- DRE'!C32</f>
        <v>0</v>
      </c>
      <c r="D12" s="172" t="s">
        <v>423</v>
      </c>
      <c r="E12" s="132"/>
      <c r="F12" s="105"/>
      <c r="G12" s="127"/>
      <c r="H12" s="128" t="s">
        <v>240</v>
      </c>
      <c r="I12" s="130"/>
      <c r="J12" s="137"/>
      <c r="K12" s="132"/>
      <c r="L12" s="129"/>
    </row>
    <row r="13" spans="1:12" x14ac:dyDescent="0.2">
      <c r="A13" s="122"/>
      <c r="B13" s="130" t="s">
        <v>507</v>
      </c>
      <c r="C13" s="124">
        <f>SUM(C14:C18)</f>
        <v>0</v>
      </c>
      <c r="D13" s="172"/>
      <c r="E13" s="132"/>
      <c r="F13" s="105"/>
      <c r="G13" s="127"/>
      <c r="H13" s="128"/>
      <c r="I13" s="130"/>
      <c r="J13" s="137"/>
      <c r="K13" s="132"/>
      <c r="L13" s="129"/>
    </row>
    <row r="14" spans="1:12" x14ac:dyDescent="0.2">
      <c r="A14" s="122" t="s">
        <v>239</v>
      </c>
      <c r="B14" s="130" t="s">
        <v>508</v>
      </c>
      <c r="C14" s="131"/>
      <c r="D14" s="172"/>
      <c r="E14" s="132" t="str">
        <f>IF(C14&lt;0,"Valor deve ser positivo"," ")</f>
        <v xml:space="preserve"> </v>
      </c>
      <c r="F14" s="105"/>
      <c r="G14" s="127"/>
      <c r="H14" s="128" t="s">
        <v>242</v>
      </c>
      <c r="I14" s="130"/>
      <c r="J14" s="137"/>
      <c r="K14" s="132"/>
      <c r="L14" s="129"/>
    </row>
    <row r="15" spans="1:12" x14ac:dyDescent="0.2">
      <c r="A15" s="122" t="s">
        <v>241</v>
      </c>
      <c r="B15" s="130" t="s">
        <v>509</v>
      </c>
      <c r="C15" s="124">
        <f>+'2- DRE'!C20*-1</f>
        <v>0</v>
      </c>
      <c r="D15" s="172" t="s">
        <v>424</v>
      </c>
      <c r="E15" s="132"/>
      <c r="F15" s="105"/>
      <c r="G15" s="127"/>
      <c r="H15" s="128" t="s">
        <v>244</v>
      </c>
      <c r="I15" s="130" t="s">
        <v>434</v>
      </c>
      <c r="J15" s="131"/>
      <c r="K15" s="132"/>
      <c r="L15" s="129"/>
    </row>
    <row r="16" spans="1:12" x14ac:dyDescent="0.2">
      <c r="A16" s="122" t="s">
        <v>243</v>
      </c>
      <c r="B16" s="130" t="s">
        <v>510</v>
      </c>
      <c r="C16" s="131"/>
      <c r="D16" s="130"/>
      <c r="E16" s="132"/>
      <c r="F16" s="174"/>
      <c r="G16" s="127"/>
      <c r="H16" s="128" t="s">
        <v>249</v>
      </c>
      <c r="I16" s="130" t="s">
        <v>435</v>
      </c>
      <c r="J16" s="131"/>
      <c r="K16" s="132" t="str">
        <f>IF(J16&gt;0,"Valor deve ser negativo"," ")</f>
        <v xml:space="preserve"> </v>
      </c>
      <c r="L16" s="272">
        <f>SUM(J16:J17)</f>
        <v>0</v>
      </c>
    </row>
    <row r="17" spans="1:12" x14ac:dyDescent="0.2">
      <c r="A17" s="130" t="s">
        <v>245</v>
      </c>
      <c r="B17" s="130"/>
      <c r="C17" s="137"/>
      <c r="D17" s="172"/>
      <c r="E17" s="132"/>
      <c r="F17" s="105"/>
      <c r="G17" s="127"/>
      <c r="H17" s="128" t="s">
        <v>251</v>
      </c>
      <c r="I17" s="130" t="s">
        <v>436</v>
      </c>
      <c r="J17" s="131"/>
      <c r="K17" s="132" t="str">
        <f>IF(J17&gt;0,"Valor deve ser negativo"," ")</f>
        <v xml:space="preserve"> </v>
      </c>
      <c r="L17" s="129"/>
    </row>
    <row r="18" spans="1:12" x14ac:dyDescent="0.2">
      <c r="A18" s="122" t="s">
        <v>246</v>
      </c>
      <c r="B18" s="130"/>
      <c r="C18" s="137"/>
      <c r="D18" s="130"/>
      <c r="E18" s="132"/>
      <c r="F18" s="175"/>
      <c r="G18" s="135"/>
      <c r="H18" s="139" t="s">
        <v>256</v>
      </c>
      <c r="I18" s="130" t="s">
        <v>234</v>
      </c>
      <c r="J18" s="131"/>
      <c r="K18" s="379"/>
      <c r="L18" s="273"/>
    </row>
    <row r="19" spans="1:12" ht="25.5" x14ac:dyDescent="0.2">
      <c r="A19" s="130" t="s">
        <v>247</v>
      </c>
      <c r="B19" s="130" t="s">
        <v>425</v>
      </c>
      <c r="C19" s="124">
        <f>+C12+C13</f>
        <v>0</v>
      </c>
      <c r="D19" s="130"/>
      <c r="E19" s="132"/>
      <c r="F19" s="174"/>
      <c r="G19" s="135"/>
      <c r="H19" s="128" t="s">
        <v>260</v>
      </c>
      <c r="I19" s="269" t="s">
        <v>511</v>
      </c>
      <c r="J19" s="276">
        <f>+C11+C28+J11</f>
        <v>0</v>
      </c>
      <c r="K19" s="82"/>
      <c r="L19" s="129"/>
    </row>
    <row r="20" spans="1:12" ht="25.5" x14ac:dyDescent="0.2">
      <c r="A20" s="130" t="s">
        <v>248</v>
      </c>
      <c r="B20" s="130"/>
      <c r="C20" s="137"/>
      <c r="D20" s="130"/>
      <c r="E20" s="82"/>
      <c r="F20" s="174"/>
      <c r="G20" s="135"/>
      <c r="H20" s="128" t="s">
        <v>262</v>
      </c>
      <c r="I20" s="143" t="s">
        <v>512</v>
      </c>
      <c r="J20" s="265"/>
      <c r="K20" s="82"/>
      <c r="L20" s="125"/>
    </row>
    <row r="21" spans="1:12" ht="25.5" x14ac:dyDescent="0.2">
      <c r="A21" s="130"/>
      <c r="B21" s="269" t="s">
        <v>552</v>
      </c>
      <c r="C21" s="295"/>
      <c r="D21" s="130"/>
      <c r="E21" s="82"/>
      <c r="F21" s="174"/>
      <c r="G21" s="135"/>
      <c r="H21" s="128" t="s">
        <v>437</v>
      </c>
      <c r="I21" s="143" t="s">
        <v>513</v>
      </c>
      <c r="J21" s="276">
        <f>+'1- Balanço'!C20</f>
        <v>0</v>
      </c>
      <c r="K21" s="132"/>
      <c r="L21" s="129"/>
    </row>
    <row r="22" spans="1:12" x14ac:dyDescent="0.2">
      <c r="A22" s="130" t="s">
        <v>250</v>
      </c>
      <c r="B22" s="130" t="s">
        <v>553</v>
      </c>
      <c r="C22" s="131"/>
      <c r="D22" s="123"/>
      <c r="E22" s="132"/>
      <c r="F22" s="105"/>
      <c r="G22" s="135"/>
      <c r="H22" s="128"/>
      <c r="I22" s="130"/>
      <c r="J22" s="137"/>
      <c r="K22" s="132" t="str">
        <f>IF(J22&lt;0,"Valor deve ser positivo"," ")</f>
        <v xml:space="preserve"> </v>
      </c>
      <c r="L22" s="129"/>
    </row>
    <row r="23" spans="1:12" x14ac:dyDescent="0.2">
      <c r="A23" s="122" t="s">
        <v>252</v>
      </c>
      <c r="B23" s="130" t="s">
        <v>555</v>
      </c>
      <c r="C23" s="131"/>
      <c r="D23" s="123"/>
      <c r="E23" s="132"/>
      <c r="F23" s="105"/>
      <c r="G23" s="135"/>
      <c r="H23" s="128"/>
      <c r="I23" s="130"/>
      <c r="J23" s="137"/>
      <c r="K23" s="132" t="str">
        <f>IF(J23&lt;0,"Valor deve ser positivo"," ")</f>
        <v xml:space="preserve"> </v>
      </c>
      <c r="L23" s="129"/>
    </row>
    <row r="24" spans="1:12" x14ac:dyDescent="0.2">
      <c r="A24" s="169" t="s">
        <v>253</v>
      </c>
      <c r="B24" s="130" t="s">
        <v>554</v>
      </c>
      <c r="C24" s="131"/>
      <c r="D24" s="123"/>
      <c r="E24" s="132"/>
      <c r="F24" s="174"/>
      <c r="G24" s="135"/>
      <c r="H24" s="128"/>
      <c r="I24" s="130"/>
      <c r="J24" s="137"/>
      <c r="K24" s="132" t="str">
        <f>IF(J24&lt;0,"Valor deve ser positivo"," ")</f>
        <v xml:space="preserve"> </v>
      </c>
      <c r="L24" s="129"/>
    </row>
    <row r="25" spans="1:12" x14ac:dyDescent="0.2">
      <c r="A25" s="122" t="s">
        <v>254</v>
      </c>
      <c r="B25" s="130" t="s">
        <v>556</v>
      </c>
      <c r="C25" s="131"/>
      <c r="D25" s="123"/>
      <c r="E25" s="132"/>
      <c r="F25" s="105"/>
      <c r="G25" s="135"/>
      <c r="H25" s="128"/>
      <c r="I25" s="130"/>
      <c r="J25" s="137"/>
      <c r="K25" s="82"/>
      <c r="L25" s="133"/>
    </row>
    <row r="26" spans="1:12" x14ac:dyDescent="0.2">
      <c r="A26" s="143" t="s">
        <v>255</v>
      </c>
      <c r="B26" s="143" t="s">
        <v>557</v>
      </c>
      <c r="C26" s="131"/>
      <c r="D26" s="123"/>
      <c r="E26" s="132"/>
      <c r="F26" s="176"/>
      <c r="G26" s="177"/>
      <c r="H26" s="178"/>
      <c r="I26" s="179"/>
      <c r="J26" s="180"/>
      <c r="K26" s="181"/>
      <c r="L26" s="182"/>
    </row>
    <row r="27" spans="1:12" x14ac:dyDescent="0.2">
      <c r="A27" s="122"/>
      <c r="B27" s="130"/>
      <c r="C27" s="137"/>
      <c r="D27" s="130"/>
      <c r="E27" s="132" t="str">
        <f>IF(C27&lt;0,"Valor deve ser positivo"," ")</f>
        <v xml:space="preserve"> </v>
      </c>
      <c r="F27" s="105"/>
      <c r="G27" s="127"/>
      <c r="H27" s="128"/>
      <c r="I27" s="130"/>
      <c r="J27" s="137"/>
      <c r="K27" s="183"/>
      <c r="L27" s="129"/>
    </row>
    <row r="28" spans="1:12" x14ac:dyDescent="0.2">
      <c r="A28" s="122" t="s">
        <v>257</v>
      </c>
      <c r="B28" s="269" t="s">
        <v>426</v>
      </c>
      <c r="C28" s="124">
        <f>SUM(C29:C35)</f>
        <v>0</v>
      </c>
      <c r="D28" s="268"/>
      <c r="E28" s="132"/>
      <c r="F28" s="270">
        <f>SUM(C29:C32)</f>
        <v>0</v>
      </c>
      <c r="G28" s="138"/>
      <c r="H28" s="139"/>
      <c r="I28" s="130"/>
      <c r="J28" s="137"/>
      <c r="K28" s="82"/>
      <c r="L28" s="133"/>
    </row>
    <row r="29" spans="1:12" x14ac:dyDescent="0.2">
      <c r="A29" s="130" t="s">
        <v>258</v>
      </c>
      <c r="B29" s="130" t="s">
        <v>427</v>
      </c>
      <c r="C29" s="131"/>
      <c r="D29" s="130"/>
      <c r="E29" s="132" t="str">
        <f>IF(C29&gt;0,"Valor deve ser negativo"," ")</f>
        <v xml:space="preserve"> </v>
      </c>
      <c r="F29" s="105"/>
      <c r="G29" s="127"/>
      <c r="H29" s="128"/>
      <c r="I29" s="130"/>
      <c r="J29" s="137"/>
      <c r="K29" s="82"/>
      <c r="L29" s="129"/>
    </row>
    <row r="30" spans="1:12" x14ac:dyDescent="0.2">
      <c r="A30" s="122" t="s">
        <v>259</v>
      </c>
      <c r="B30" s="130" t="s">
        <v>428</v>
      </c>
      <c r="C30" s="131"/>
      <c r="D30" s="130"/>
      <c r="E30" s="132" t="str">
        <f>IF(C30&gt;0,"Valor deve ser negativo"," ")</f>
        <v xml:space="preserve"> </v>
      </c>
      <c r="F30" s="174"/>
      <c r="G30" s="138"/>
      <c r="H30" s="139"/>
      <c r="I30" s="130"/>
      <c r="J30" s="137"/>
      <c r="K30" s="82"/>
      <c r="L30" s="129"/>
    </row>
    <row r="31" spans="1:12" x14ac:dyDescent="0.2">
      <c r="A31" s="184" t="s">
        <v>261</v>
      </c>
      <c r="B31" s="130" t="s">
        <v>429</v>
      </c>
      <c r="C31" s="131"/>
      <c r="D31" s="130"/>
      <c r="E31" s="132" t="str">
        <f>IF(C31&gt;0,"Valor deve ser negativo"," ")</f>
        <v xml:space="preserve"> </v>
      </c>
      <c r="F31" s="105"/>
      <c r="G31" s="127"/>
      <c r="H31" s="128"/>
      <c r="I31" s="130"/>
      <c r="J31" s="137"/>
      <c r="K31" s="82"/>
      <c r="L31" s="129"/>
    </row>
    <row r="32" spans="1:12" x14ac:dyDescent="0.2">
      <c r="A32" s="122" t="s">
        <v>430</v>
      </c>
      <c r="B32" s="373" t="s">
        <v>645</v>
      </c>
      <c r="C32" s="131"/>
      <c r="D32" s="130"/>
      <c r="E32" s="132" t="str">
        <f>IF(C32&gt;0,"Valor deve ser negativo"," ")</f>
        <v xml:space="preserve"> </v>
      </c>
      <c r="F32" s="105"/>
      <c r="G32" s="127"/>
      <c r="H32" s="128"/>
      <c r="I32" s="130"/>
      <c r="J32" s="137"/>
      <c r="K32" s="132" t="str">
        <f>IF(J32&lt;0,"Valor deve ser positivo"," ")</f>
        <v xml:space="preserve"> </v>
      </c>
      <c r="L32" s="129"/>
    </row>
    <row r="33" spans="1:12" x14ac:dyDescent="0.2">
      <c r="A33" s="122" t="s">
        <v>431</v>
      </c>
      <c r="B33" s="373" t="s">
        <v>646</v>
      </c>
      <c r="C33" s="131"/>
      <c r="D33" s="172"/>
      <c r="E33" s="132" t="str">
        <f>IF(C33&lt;0,"Valor deve ser positivo"," ")</f>
        <v xml:space="preserve"> </v>
      </c>
      <c r="F33" s="105"/>
      <c r="G33" s="266"/>
      <c r="H33" s="186"/>
      <c r="I33" s="185"/>
      <c r="J33" s="180"/>
      <c r="K33" s="187"/>
      <c r="L33" s="188"/>
    </row>
    <row r="34" spans="1:12" x14ac:dyDescent="0.2">
      <c r="A34" s="122"/>
      <c r="B34" s="373" t="s">
        <v>647</v>
      </c>
      <c r="C34" s="131"/>
      <c r="D34" s="172"/>
      <c r="E34" s="132" t="str">
        <f>IF(C34&lt;0,"Valor deve ser positivo"," ")</f>
        <v xml:space="preserve"> </v>
      </c>
      <c r="F34" s="108"/>
      <c r="G34" s="374"/>
      <c r="H34" s="375"/>
      <c r="I34" s="376"/>
      <c r="J34" s="377"/>
      <c r="K34" s="376"/>
      <c r="L34" s="378"/>
    </row>
    <row r="35" spans="1:12" x14ac:dyDescent="0.2">
      <c r="A35" s="122" t="s">
        <v>432</v>
      </c>
      <c r="B35" s="130" t="s">
        <v>234</v>
      </c>
      <c r="C35" s="131"/>
      <c r="D35" s="172"/>
      <c r="E35" s="115"/>
      <c r="F35" s="115"/>
      <c r="G35" s="115"/>
      <c r="H35" s="115"/>
      <c r="I35" s="11"/>
      <c r="J35" s="11"/>
      <c r="K35" s="11"/>
      <c r="L35" s="115"/>
    </row>
    <row r="36" spans="1:12" x14ac:dyDescent="0.2"/>
    <row r="37" spans="1:12" x14ac:dyDescent="0.2">
      <c r="B37" s="119"/>
      <c r="C37" s="297" t="str">
        <f>IF(AND(J20&lt;&gt;0,ROUND(J21-J20,0)&lt;&gt;ROUND(J19,0)),"Variação das disponibilidades (DFC) diferente da Variação das disponibilidades (Balanço)"," ")</f>
        <v xml:space="preserve"> </v>
      </c>
      <c r="D37" s="119"/>
      <c r="E37" s="119"/>
      <c r="F37" s="119"/>
      <c r="G37" s="119"/>
      <c r="H37" s="119"/>
      <c r="I37" s="119"/>
      <c r="J37" s="296"/>
    </row>
    <row r="38" spans="1:12" hidden="1" x14ac:dyDescent="0.2">
      <c r="B38" s="298"/>
    </row>
  </sheetData>
  <sheetProtection password="CFE7" sheet="1" objects="1" scenarios="1" selectLockedCells="1"/>
  <mergeCells count="4">
    <mergeCell ref="A4:L4"/>
    <mergeCell ref="B5:K5"/>
    <mergeCell ref="B6:K6"/>
    <mergeCell ref="B7:J7"/>
  </mergeCells>
  <phoneticPr fontId="0" type="noConversion"/>
  <conditionalFormatting sqref="C33:C34 C14 C27 J32 J22:J24 J12:J13">
    <cfRule type="cellIs" dxfId="2" priority="2" stopIfTrue="1" operator="lessThan">
      <formula>0</formula>
    </cfRule>
  </conditionalFormatting>
  <conditionalFormatting sqref="C29:C32 J16:J17">
    <cfRule type="cellIs" dxfId="1" priority="3" stopIfTrue="1" operator="greaterThan">
      <formula>0</formula>
    </cfRule>
  </conditionalFormatting>
  <conditionalFormatting sqref="J14">
    <cfRule type="cellIs" dxfId="0" priority="1" stopIfTrue="1" operator="lessThan">
      <formula>0</formula>
    </cfRule>
  </conditionalFormatting>
  <pageMargins left="0.19685039370078741" right="0.19685039370078741" top="0.98425196850393704" bottom="0.98425196850393704" header="0.51181102362204722" footer="0.51181102362204722"/>
  <pageSetup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I122"/>
  <sheetViews>
    <sheetView workbookViewId="0"/>
  </sheetViews>
  <sheetFormatPr defaultRowHeight="12.75" x14ac:dyDescent="0.2"/>
  <cols>
    <col min="1" max="1" width="27.28515625" style="103" bestFit="1" customWidth="1"/>
    <col min="2" max="7" width="9.140625" style="103"/>
    <col min="8" max="8" width="9.140625" style="103" customWidth="1"/>
    <col min="9" max="9" width="9.140625" style="103" hidden="1" customWidth="1"/>
    <col min="10" max="16384" width="9.140625" style="103"/>
  </cols>
  <sheetData>
    <row r="1" spans="1:9" x14ac:dyDescent="0.2">
      <c r="A1" s="252" t="str">
        <f>+'1- Balanço'!E1</f>
        <v xml:space="preserve"> </v>
      </c>
    </row>
    <row r="2" spans="1:9" x14ac:dyDescent="0.2">
      <c r="A2" s="103" t="str">
        <f>CONCATENATE("Razão social: ",'1- Balanço'!C3)</f>
        <v xml:space="preserve">Razão social:  </v>
      </c>
    </row>
    <row r="4" spans="1:9" ht="19.5" x14ac:dyDescent="0.3">
      <c r="A4" s="766" t="s">
        <v>263</v>
      </c>
      <c r="B4" s="766"/>
      <c r="C4" s="766"/>
      <c r="D4" s="766"/>
      <c r="E4" s="766"/>
      <c r="F4" s="766"/>
      <c r="G4" s="766"/>
      <c r="H4" s="766"/>
    </row>
    <row r="6" spans="1:9" x14ac:dyDescent="0.2">
      <c r="A6" s="103" t="str">
        <f>IF('1- Balanço'!E1=0,"Preenchimento do CNPJ obrigatório","")</f>
        <v/>
      </c>
    </row>
    <row r="7" spans="1:9" x14ac:dyDescent="0.2">
      <c r="A7" s="103" t="str">
        <f>IF('1- Balanço'!C3=0,"Preenchimento do Razão social obrigatório","")</f>
        <v/>
      </c>
    </row>
    <row r="8" spans="1:9" x14ac:dyDescent="0.2">
      <c r="A8" s="103" t="str">
        <f>IF(AND('1- Balanço'!C45&lt;&gt;0,'1- Balanço'!C5=0),"Exercício social obrigatório","")</f>
        <v/>
      </c>
    </row>
    <row r="10" spans="1:9" x14ac:dyDescent="0.2">
      <c r="A10" s="117" t="s">
        <v>264</v>
      </c>
    </row>
    <row r="11" spans="1:9" x14ac:dyDescent="0.2">
      <c r="A11" s="22" t="str">
        <f>IF(AND('2- DRE'!C32=0,'1- Balanço'!C45&lt;&gt;0),"Balanço não será considerado caso não seja fornecida a DRE","")</f>
        <v/>
      </c>
      <c r="I11" s="103">
        <f>IF(A11&lt;&gt;"",1,0)</f>
        <v>0</v>
      </c>
    </row>
    <row r="12" spans="1:9" x14ac:dyDescent="0.2">
      <c r="A12" s="22"/>
    </row>
    <row r="13" spans="1:9" x14ac:dyDescent="0.2">
      <c r="A13" s="117" t="s">
        <v>265</v>
      </c>
    </row>
    <row r="14" spans="1:9" x14ac:dyDescent="0.2">
      <c r="A14" s="103" t="str">
        <f>IF('1- Balanço'!E20&lt;&gt;" ","A Conta disponibilidade deve ser positiva","")</f>
        <v/>
      </c>
      <c r="I14" s="103">
        <f>IF(A14&lt;&gt;"",1,0)</f>
        <v>0</v>
      </c>
    </row>
    <row r="15" spans="1:9" x14ac:dyDescent="0.2">
      <c r="A15" s="103" t="str">
        <f>IF('1- Balanço'!E21&lt;&gt;" ","A Conta clientes deve ser positiva","")</f>
        <v/>
      </c>
      <c r="I15" s="103">
        <f t="shared" ref="I15:I29" si="0">IF(A15&lt;&gt;"",1,0)</f>
        <v>0</v>
      </c>
    </row>
    <row r="16" spans="1:9" x14ac:dyDescent="0.2">
      <c r="A16" s="103" t="str">
        <f>IF('1- Balanço'!E22&lt;&gt;" ","A Conta estoques deve ser positiva","")</f>
        <v/>
      </c>
      <c r="I16" s="103">
        <f t="shared" si="0"/>
        <v>0</v>
      </c>
    </row>
    <row r="17" spans="1:9" x14ac:dyDescent="0.2">
      <c r="A17" s="103" t="str">
        <f>IF('1- Balanço'!E23&lt;&gt;" ","A Conta Ativos disponíveis para venda deve ser positiva","")</f>
        <v/>
      </c>
      <c r="I17" s="103">
        <f t="shared" si="0"/>
        <v>0</v>
      </c>
    </row>
    <row r="18" spans="1:9" x14ac:dyDescent="0.2">
      <c r="A18" s="103" t="str">
        <f>IF('1- Balanço'!E28&lt;&gt;" ","As Contas a receber do Ativo não-circulante devem ser positivas","")</f>
        <v/>
      </c>
      <c r="I18" s="103">
        <f t="shared" si="0"/>
        <v>0</v>
      </c>
    </row>
    <row r="19" spans="1:9" x14ac:dyDescent="0.2">
      <c r="A19" s="103" t="str">
        <f>IF('1- Balanço'!E29&lt;&gt;" ","A Conta IR / CS diferidos do Ativo não-circulante deve ser positiva","")</f>
        <v/>
      </c>
      <c r="I19" s="103">
        <f t="shared" si="0"/>
        <v>0</v>
      </c>
    </row>
    <row r="20" spans="1:9" x14ac:dyDescent="0.2">
      <c r="A20" s="103" t="str">
        <f>IF('1- Balanço'!E32&lt;&gt;" ","A Conta Perdas estimadas deve ser negativa","")</f>
        <v/>
      </c>
      <c r="I20" s="103">
        <f t="shared" si="0"/>
        <v>0</v>
      </c>
    </row>
    <row r="21" spans="1:9" x14ac:dyDescent="0.2">
      <c r="A21" s="103" t="str">
        <f>IF('1- Balanço'!E33&lt;&gt;" ","A Conta Ativo Biológico deve ser positiva","")</f>
        <v/>
      </c>
      <c r="I21" s="103">
        <f t="shared" si="0"/>
        <v>0</v>
      </c>
    </row>
    <row r="22" spans="1:9" x14ac:dyDescent="0.2">
      <c r="A22" s="103" t="str">
        <f>IF('1- Balanço'!E34&lt;&gt;" ","A Conta Amortização do Ativo Biológico deve ser negativa","")</f>
        <v/>
      </c>
      <c r="I22" s="103">
        <f t="shared" si="0"/>
        <v>0</v>
      </c>
    </row>
    <row r="23" spans="1:9" x14ac:dyDescent="0.2">
      <c r="A23" s="103" t="str">
        <f>IF('1- Balanço'!E35&lt;&gt;" ","A Conta imobilizado deve ser positiva","")</f>
        <v/>
      </c>
      <c r="I23" s="103">
        <f t="shared" si="0"/>
        <v>0</v>
      </c>
    </row>
    <row r="24" spans="1:9" x14ac:dyDescent="0.2">
      <c r="A24" s="103" t="str">
        <f>IF('1- Balanço'!E36&lt;&gt;" ","A Conta depreciação, amortização e exaustão acumulada deve ser negativa","")</f>
        <v/>
      </c>
      <c r="I24" s="103">
        <f t="shared" si="0"/>
        <v>0</v>
      </c>
    </row>
    <row r="25" spans="1:9" x14ac:dyDescent="0.2">
      <c r="A25" s="103" t="str">
        <f>IF('1- Balanço'!E37&lt;&gt;" ","A Conta intangível deve ser positiva","")</f>
        <v/>
      </c>
      <c r="I25" s="103">
        <f>IF(A25&lt;&gt;"",1,0)</f>
        <v>0</v>
      </c>
    </row>
    <row r="26" spans="1:9" x14ac:dyDescent="0.2">
      <c r="A26" s="103" t="str">
        <f>IF('1- Balanço'!E38&lt;&gt;" ","A Conta amortização do intangível deve ser negativa","")</f>
        <v/>
      </c>
      <c r="I26" s="103">
        <f>IF(A26&lt;&gt;"",1,0)</f>
        <v>0</v>
      </c>
    </row>
    <row r="27" spans="1:9" x14ac:dyDescent="0.2">
      <c r="A27" s="103" t="str">
        <f>IF('1- Balanço'!E39&lt;&gt;" ","A Conta diferido deve ser positiva","")</f>
        <v/>
      </c>
      <c r="I27" s="103">
        <f t="shared" si="0"/>
        <v>0</v>
      </c>
    </row>
    <row r="28" spans="1:9" x14ac:dyDescent="0.2">
      <c r="A28" s="103" t="str">
        <f>IF('1- Balanço'!E40&lt;&gt;" ","A Conta amortização acumulada deve ser negativa","")</f>
        <v/>
      </c>
      <c r="I28" s="103">
        <f t="shared" si="0"/>
        <v>0</v>
      </c>
    </row>
    <row r="29" spans="1:9" x14ac:dyDescent="0.2">
      <c r="A29" s="103" t="str">
        <f>IF('1- Balanço'!E45&lt;&gt;" ","O total do ativo deve ser igual ao total do passivo","")</f>
        <v/>
      </c>
      <c r="I29" s="103">
        <f t="shared" si="0"/>
        <v>0</v>
      </c>
    </row>
    <row r="31" spans="1:9" x14ac:dyDescent="0.2">
      <c r="A31" s="103" t="s">
        <v>266</v>
      </c>
      <c r="B31" s="114">
        <f>SUM(I11:I29)</f>
        <v>0</v>
      </c>
    </row>
    <row r="33" spans="1:9" x14ac:dyDescent="0.2">
      <c r="A33" s="117" t="s">
        <v>267</v>
      </c>
    </row>
    <row r="34" spans="1:9" x14ac:dyDescent="0.2">
      <c r="A34" s="103" t="str">
        <f>IF('1- Balanço'!K20&lt;&gt;" ","A Conta empréstimos e financiamentos do Passivo circulante deve ser positiva","")</f>
        <v/>
      </c>
      <c r="I34" s="103">
        <f t="shared" ref="I34:I42" si="1">IF(A34&lt;&gt;"",1,0)</f>
        <v>0</v>
      </c>
    </row>
    <row r="35" spans="1:9" x14ac:dyDescent="0.2">
      <c r="A35" s="103" t="str">
        <f>IF('1- Balanço'!K21&lt;&gt;" ","A Conta fornecedores do Passivo circulante deve ser positiva","")</f>
        <v/>
      </c>
      <c r="I35" s="103">
        <f t="shared" si="1"/>
        <v>0</v>
      </c>
    </row>
    <row r="36" spans="1:9" x14ac:dyDescent="0.2">
      <c r="A36" s="103" t="str">
        <f>IF('1- Balanço'!K22&lt;&gt;" ","A Conta outras do Passivo circulante deve ser positiva","")</f>
        <v/>
      </c>
      <c r="I36" s="103">
        <f t="shared" si="1"/>
        <v>0</v>
      </c>
    </row>
    <row r="37" spans="1:9" x14ac:dyDescent="0.2">
      <c r="A37" s="103" t="str">
        <f>IF('1- Balanço'!K25&lt;&gt;" ","A Conta empréstimos e financiamentos do Passivo não-circulante deve ser positiva","")</f>
        <v/>
      </c>
      <c r="I37" s="103">
        <f t="shared" si="1"/>
        <v>0</v>
      </c>
    </row>
    <row r="38" spans="1:9" x14ac:dyDescent="0.2">
      <c r="A38" s="103" t="str">
        <f>IF('1- Balanço'!K26&lt;&gt;" ","A Conta Outras do Passivo não-circulante deve ser positiva","")</f>
        <v/>
      </c>
      <c r="I38" s="103">
        <f t="shared" si="1"/>
        <v>0</v>
      </c>
    </row>
    <row r="39" spans="1:9" x14ac:dyDescent="0.2">
      <c r="A39" s="103" t="str">
        <f>IF('1- Balanço'!K31&lt;&gt;" ","A Conta capital social deve ser positiva","")</f>
        <v/>
      </c>
      <c r="I39" s="103">
        <f t="shared" si="1"/>
        <v>0</v>
      </c>
    </row>
    <row r="40" spans="1:9" x14ac:dyDescent="0.2">
      <c r="A40" s="103" t="str">
        <f>IF('1- Balanço'!K33&lt;&gt;" ","A Conta reservas de capital deve ser positiva","")</f>
        <v/>
      </c>
      <c r="I40" s="103">
        <f t="shared" si="1"/>
        <v>0</v>
      </c>
    </row>
    <row r="41" spans="1:9" x14ac:dyDescent="0.2">
      <c r="A41" s="103" t="str">
        <f>IF('1- Balanço'!K34&lt;&gt;" ","A Conta reservas de reavaliação deve ser positiva","")</f>
        <v/>
      </c>
      <c r="I41" s="103">
        <f t="shared" si="1"/>
        <v>0</v>
      </c>
    </row>
    <row r="42" spans="1:9" x14ac:dyDescent="0.2">
      <c r="A42" s="103" t="str">
        <f>IF('1- Balanço'!K35&lt;&gt;" ","A Conta reservas de lucros deve ser positiva","")</f>
        <v/>
      </c>
      <c r="I42" s="103">
        <f t="shared" si="1"/>
        <v>0</v>
      </c>
    </row>
    <row r="43" spans="1:9" x14ac:dyDescent="0.2">
      <c r="A43" s="103" t="str">
        <f>IF('1- Balanço'!K36&lt;&gt;" ","A Conta Prejuízos acumulados deve ser negativa","")</f>
        <v/>
      </c>
      <c r="I43" s="103">
        <f>IF(A43&lt;&gt;"",1,0)</f>
        <v>0</v>
      </c>
    </row>
    <row r="44" spans="1:9" x14ac:dyDescent="0.2">
      <c r="A44" s="103" t="str">
        <f>IF('1- Balanço'!K41&lt;&gt;" ","A Conta Ações em tesouraria deve ser negativa","")</f>
        <v/>
      </c>
      <c r="I44" s="103">
        <f>IF(A44&lt;&gt;"",1,0)</f>
        <v>0</v>
      </c>
    </row>
    <row r="45" spans="1:9" x14ac:dyDescent="0.2">
      <c r="A45" s="103" t="str">
        <f>IF('1- Balanço'!K42&lt;&gt;" ","A Conta Dividendo Proposto deve ser positiva","")</f>
        <v/>
      </c>
      <c r="I45" s="103">
        <f>IF(A45&lt;&gt;"",1,0)</f>
        <v>0</v>
      </c>
    </row>
    <row r="47" spans="1:9" x14ac:dyDescent="0.2">
      <c r="A47" s="103" t="s">
        <v>266</v>
      </c>
      <c r="B47" s="114">
        <f>SUM(I34:I45)</f>
        <v>0</v>
      </c>
    </row>
    <row r="50" spans="1:9" x14ac:dyDescent="0.2">
      <c r="A50" s="117" t="s">
        <v>268</v>
      </c>
    </row>
    <row r="51" spans="1:9" x14ac:dyDescent="0.2">
      <c r="A51" s="22" t="str">
        <f>IF(AND('2- DRE'!C32&lt;&gt;0,'1- Balanço'!C45=0),"DRE não será considerada caso não seja fornecido o Balanço Patrimonial","")</f>
        <v/>
      </c>
      <c r="I51" s="103">
        <f t="shared" ref="I51:I56" si="2">IF(A51&lt;&gt;"",1,0)</f>
        <v>0</v>
      </c>
    </row>
    <row r="52" spans="1:9" x14ac:dyDescent="0.2">
      <c r="A52" s="103" t="str">
        <f>IF('2- DRE'!E14&lt;&gt;" ","Receita Líquida deve ser positiva","")</f>
        <v/>
      </c>
      <c r="I52" s="103">
        <f t="shared" si="2"/>
        <v>0</v>
      </c>
    </row>
    <row r="53" spans="1:9" x14ac:dyDescent="0.2">
      <c r="A53" s="103" t="str">
        <f>IF('2- DRE'!E15&lt;&gt;" ","CPV/CMV deve ser negativo","")</f>
        <v/>
      </c>
      <c r="I53" s="103">
        <f t="shared" si="2"/>
        <v>0</v>
      </c>
    </row>
    <row r="54" spans="1:9" x14ac:dyDescent="0.2">
      <c r="A54" s="103" t="str">
        <f>IF('2- DRE'!E18&lt;&gt;" ","A Conta Despesas de vendas deve ser negativa","")</f>
        <v/>
      </c>
      <c r="I54" s="103">
        <f t="shared" si="2"/>
        <v>0</v>
      </c>
    </row>
    <row r="55" spans="1:9" x14ac:dyDescent="0.2">
      <c r="A55" s="103" t="str">
        <f>IF('2- DRE'!E19&lt;&gt;" ","A Conta Despesas gerais e administrativas deve ser negativa","")</f>
        <v/>
      </c>
      <c r="I55" s="103">
        <f t="shared" si="2"/>
        <v>0</v>
      </c>
    </row>
    <row r="56" spans="1:9" x14ac:dyDescent="0.2">
      <c r="A56" s="103" t="str">
        <f>IF('2- DRE'!E21&lt;&gt;" ","A Conta Receita financeira deve ser positiva","")</f>
        <v/>
      </c>
      <c r="I56" s="103">
        <f t="shared" si="2"/>
        <v>0</v>
      </c>
    </row>
    <row r="57" spans="1:9" x14ac:dyDescent="0.2">
      <c r="A57" s="103" t="str">
        <f>IF('2- DRE'!E22&lt;&gt;" ","A Conta Despesa financeira deve ser negativa","")</f>
        <v/>
      </c>
      <c r="I57" s="103">
        <f>IF(A57&lt;&gt;"",1,0)</f>
        <v>0</v>
      </c>
    </row>
    <row r="58" spans="1:9" x14ac:dyDescent="0.2">
      <c r="A58" s="103" t="str">
        <f>IF('2- DRE'!E23&lt;&gt;" ","A Conta Outras receitas deve ser positiva","")</f>
        <v/>
      </c>
      <c r="I58" s="103">
        <f>IF(A58&lt;&gt;"",1,0)</f>
        <v>0</v>
      </c>
    </row>
    <row r="59" spans="1:9" x14ac:dyDescent="0.2">
      <c r="A59" s="103" t="str">
        <f>IF('2- DRE'!E24&lt;&gt;" ","A Conta Outras despesas deve ser negativa","")</f>
        <v/>
      </c>
      <c r="I59" s="103">
        <f>IF(A59&lt;&gt;"",1,0)</f>
        <v>0</v>
      </c>
    </row>
    <row r="60" spans="1:9" x14ac:dyDescent="0.2">
      <c r="A60" s="103" t="str">
        <f>IF('2- DRE'!E31&lt;&gt;" ","A Conta Reversão de JSCP deve ser positiva","")</f>
        <v/>
      </c>
      <c r="I60" s="103">
        <f>IF(A60&lt;&gt;"",1,0)</f>
        <v>0</v>
      </c>
    </row>
    <row r="62" spans="1:9" x14ac:dyDescent="0.2">
      <c r="A62" s="103" t="s">
        <v>266</v>
      </c>
      <c r="B62" s="114">
        <f>SUM(I51:I60)</f>
        <v>0</v>
      </c>
    </row>
    <row r="63" spans="1:9" x14ac:dyDescent="0.2">
      <c r="B63" s="114"/>
    </row>
    <row r="64" spans="1:9" x14ac:dyDescent="0.2">
      <c r="A64" s="117" t="s">
        <v>269</v>
      </c>
    </row>
    <row r="65" spans="1:9" x14ac:dyDescent="0.2">
      <c r="A65" s="22" t="str">
        <f>IF(AND('2- DRE'!C32=0,'3- DMPL'!C25&lt;&gt;0),"DMPL não será considerada caso não seja fornecida a DRE","")</f>
        <v/>
      </c>
      <c r="I65" s="103">
        <f t="shared" ref="I65:I70" si="3">IF(A65&lt;&gt;"",1,0)</f>
        <v>0</v>
      </c>
    </row>
    <row r="66" spans="1:9" x14ac:dyDescent="0.2">
      <c r="A66" s="103" t="str">
        <f>IF('3- DMPL'!E14&lt;&gt;" ","A Conta Dividendos distribuídos deve ser negativa","")</f>
        <v/>
      </c>
      <c r="I66" s="103">
        <f t="shared" si="3"/>
        <v>0</v>
      </c>
    </row>
    <row r="67" spans="1:9" x14ac:dyDescent="0.2">
      <c r="A67" s="103" t="str">
        <f>IF('3- DMPL'!E15&lt;&gt;" ","A Conta Juros sobre capital próprio deve ser negativa","")</f>
        <v/>
      </c>
      <c r="I67" s="103">
        <f t="shared" si="3"/>
        <v>0</v>
      </c>
    </row>
    <row r="68" spans="1:9" x14ac:dyDescent="0.2">
      <c r="A68" s="103" t="str">
        <f>IF('3- DMPL'!E20&lt;&gt;" ","A Conta Doações / Subvenções deve ser positiva","")</f>
        <v/>
      </c>
      <c r="I68" s="103">
        <f t="shared" si="3"/>
        <v>0</v>
      </c>
    </row>
    <row r="69" spans="1:9" x14ac:dyDescent="0.2">
      <c r="A69" s="103" t="str">
        <f>IF('3- DMPL'!E21&lt;&gt;" ","A Conta Incentivos fiscais deve ser positiva","")</f>
        <v/>
      </c>
      <c r="I69" s="103">
        <f t="shared" si="3"/>
        <v>0</v>
      </c>
    </row>
    <row r="70" spans="1:9" x14ac:dyDescent="0.2">
      <c r="A70" s="103" t="str">
        <f>IF('3- DMPL'!C13='3- DMPL'!C25,"",IF('3- DMPL'!C25&lt;&gt;'1- Balanço'!I30,"Saldo atual da DMPL deve ser igual ao Patrimônio líquido do Balanço",""))</f>
        <v/>
      </c>
      <c r="I70" s="103">
        <f t="shared" si="3"/>
        <v>0</v>
      </c>
    </row>
    <row r="72" spans="1:9" x14ac:dyDescent="0.2">
      <c r="A72" s="103" t="s">
        <v>266</v>
      </c>
      <c r="B72" s="114">
        <f>SUM(I65:I70)</f>
        <v>0</v>
      </c>
    </row>
    <row r="74" spans="1:9" x14ac:dyDescent="0.2">
      <c r="A74" s="117" t="s">
        <v>464</v>
      </c>
    </row>
    <row r="75" spans="1:9" x14ac:dyDescent="0.2">
      <c r="A75" s="22" t="str">
        <f>IF(AND('2- DRE'!C32=0,'4- DFC'!C11&lt;&gt;0),"DFC não será considerada caso não seja fornecida a DRE","")</f>
        <v/>
      </c>
      <c r="I75" s="103">
        <f t="shared" ref="I75:I83" si="4">IF(A75&lt;&gt;"",1,0)</f>
        <v>0</v>
      </c>
    </row>
    <row r="76" spans="1:9" x14ac:dyDescent="0.2">
      <c r="A76" s="22" t="str">
        <f>IF(AND('4- DFC'!C11&lt;&gt;0,'1- Balanço'!C45=0),"DFC não será considerada caso não seja fornecido o Balanço Patrimonial","")</f>
        <v/>
      </c>
      <c r="I76" s="103">
        <f>IF(A76&lt;&gt;"",1,0)</f>
        <v>0</v>
      </c>
    </row>
    <row r="77" spans="1:9" x14ac:dyDescent="0.2">
      <c r="A77" s="103" t="str">
        <f>IF('4- DFC'!E14&lt;&gt;" ","A Conta Depreciação e amortização deve ser positiva","")</f>
        <v/>
      </c>
      <c r="I77" s="103">
        <f t="shared" si="4"/>
        <v>0</v>
      </c>
    </row>
    <row r="80" spans="1:9" x14ac:dyDescent="0.2">
      <c r="A80" s="103" t="str">
        <f>IF('4- DFC'!E29&lt;&gt;" ","Aumento de investimentos deve ser negativo","")</f>
        <v/>
      </c>
      <c r="I80" s="103">
        <f>IF(A80&lt;&gt;"",1,0)</f>
        <v>0</v>
      </c>
    </row>
    <row r="81" spans="1:9" x14ac:dyDescent="0.2">
      <c r="A81" s="103" t="str">
        <f>IF('4- DFC'!E30&lt;&gt;" ","Aumento do imobilizado deve ser negativo","")</f>
        <v/>
      </c>
      <c r="I81" s="103">
        <f t="shared" si="4"/>
        <v>0</v>
      </c>
    </row>
    <row r="82" spans="1:9" x14ac:dyDescent="0.2">
      <c r="A82" s="103" t="str">
        <f>IF('4- DFC'!E31&lt;&gt;" ","Aumento do intangível deve ser negativo","")</f>
        <v/>
      </c>
      <c r="I82" s="103">
        <f t="shared" si="4"/>
        <v>0</v>
      </c>
    </row>
    <row r="83" spans="1:9" x14ac:dyDescent="0.2">
      <c r="A83" s="103" t="str">
        <f>IF('4- DFC'!E32&lt;&gt;" ","Aumento do Ativo Biológico deve ser negativo","")</f>
        <v/>
      </c>
      <c r="I83" s="103">
        <f t="shared" si="4"/>
        <v>0</v>
      </c>
    </row>
    <row r="84" spans="1:9" x14ac:dyDescent="0.2">
      <c r="A84" s="103" t="str">
        <f>IF('4- DFC'!E33&lt;&gt;" ","Venda (Inv., imob, intang. e At. Biol.) deve ser positiva","")</f>
        <v/>
      </c>
      <c r="I84" s="103">
        <f t="shared" ref="I84:I91" si="5">IF(A84&lt;&gt;"",1,0)</f>
        <v>0</v>
      </c>
    </row>
    <row r="85" spans="1:9" x14ac:dyDescent="0.2">
      <c r="A85" s="103" t="str">
        <f>IF('4- DFC'!E34&lt;&gt;" ","Dividendos Recebidos deve ser positivo","")</f>
        <v/>
      </c>
    </row>
    <row r="88" spans="1:9" x14ac:dyDescent="0.2">
      <c r="I88" s="103">
        <f t="shared" si="5"/>
        <v>0</v>
      </c>
    </row>
    <row r="89" spans="1:9" x14ac:dyDescent="0.2">
      <c r="A89" s="103" t="str">
        <f>IF('4- DFC'!K16&lt;&gt;" ","Pagamento de dividendos deve ser negativo","")</f>
        <v/>
      </c>
      <c r="I89" s="103">
        <f t="shared" si="5"/>
        <v>0</v>
      </c>
    </row>
    <row r="90" spans="1:9" x14ac:dyDescent="0.2">
      <c r="A90" s="103" t="str">
        <f>IF('4- DFC'!K17&lt;&gt;" ","Pagamento de JSCP deve ser negativo","")</f>
        <v/>
      </c>
      <c r="I90" s="103">
        <f t="shared" si="5"/>
        <v>0</v>
      </c>
    </row>
    <row r="91" spans="1:9" x14ac:dyDescent="0.2">
      <c r="A91" s="103" t="str">
        <f>IF(AND('4- DFC'!J20&lt;&gt;0,('4- DFC'!J21-'4- DFC'!J20)&lt;&gt;'4- DFC'!J19),"Variação das disponibilidades (DFC) diferente da Variação das disponibilidades (Balanço)","")</f>
        <v/>
      </c>
      <c r="I91" s="103">
        <f t="shared" si="5"/>
        <v>0</v>
      </c>
    </row>
    <row r="93" spans="1:9" x14ac:dyDescent="0.2">
      <c r="A93" s="103" t="s">
        <v>266</v>
      </c>
      <c r="B93" s="114">
        <f>SUM(I75:I91)</f>
        <v>0</v>
      </c>
    </row>
    <row r="96" spans="1:9" x14ac:dyDescent="0.2">
      <c r="A96" s="117" t="s">
        <v>270</v>
      </c>
    </row>
    <row r="97" spans="1:9" x14ac:dyDescent="0.2">
      <c r="A97" s="22"/>
      <c r="I97" s="103">
        <f t="shared" ref="I97:I111" si="6">IF(A97&lt;&gt;"",1,0)</f>
        <v>0</v>
      </c>
    </row>
    <row r="98" spans="1:9" x14ac:dyDescent="0.2">
      <c r="A98" s="103" t="str">
        <f>IF('MM-2019'!AB292&lt;0,"1.1 - A Conta Vendas de mercadorias, produtos e serviços deve ser positiva","")</f>
        <v/>
      </c>
      <c r="I98" s="103">
        <f t="shared" si="6"/>
        <v>0</v>
      </c>
    </row>
    <row r="99" spans="1:9" x14ac:dyDescent="0.2">
      <c r="A99" s="103" t="str">
        <f>IF('MM-2019'!AB293&lt;0,"1.2 - A Conta Outras receitas deve ser positiva","")</f>
        <v/>
      </c>
      <c r="I99" s="103">
        <f t="shared" si="6"/>
        <v>0</v>
      </c>
    </row>
    <row r="100" spans="1:9" x14ac:dyDescent="0.2">
      <c r="A100" s="103" t="str">
        <f>IF('MM-2019'!AB294&lt;0,"1.3 - A Conta Receitas relativas à construção de ativos próprios deve ser positiva","")</f>
        <v/>
      </c>
      <c r="I100" s="103">
        <f t="shared" si="6"/>
        <v>0</v>
      </c>
    </row>
    <row r="101" spans="1:9" x14ac:dyDescent="0.2">
      <c r="A101" s="103" t="str">
        <f>IF('MM-2019'!AB299&lt;0,"2.1 - A Conta Custos dos produtos, das mercadorias e dos serviços vendidos deve ser positiva","")</f>
        <v/>
      </c>
      <c r="I101" s="103">
        <f t="shared" si="6"/>
        <v>0</v>
      </c>
    </row>
    <row r="102" spans="1:9" x14ac:dyDescent="0.2">
      <c r="A102" s="103" t="str">
        <f>IF('MM-2019'!AB300&lt;0,"2.2 - A Conta Materiais, energia, serviços de terceiros e outros deve ser positiva","")</f>
        <v/>
      </c>
      <c r="I102" s="103">
        <f t="shared" si="6"/>
        <v>0</v>
      </c>
    </row>
    <row r="103" spans="1:9" x14ac:dyDescent="0.2">
      <c r="I103" s="103">
        <f t="shared" si="6"/>
        <v>0</v>
      </c>
    </row>
    <row r="104" spans="1:9" x14ac:dyDescent="0.2">
      <c r="A104" s="103" t="str">
        <f>IF('MM-2019'!AB318&lt;0,"8.1 - A Conta Pessoal e encargos deve ser positiva","")</f>
        <v/>
      </c>
      <c r="I104" s="103">
        <f t="shared" si="6"/>
        <v>0</v>
      </c>
    </row>
    <row r="105" spans="1:9" x14ac:dyDescent="0.2">
      <c r="A105" s="103" t="str">
        <f>IF('MM-2019'!AB319&lt;0,"8.1.1 - A Conta Remuneração direta deve ser positiva","")</f>
        <v/>
      </c>
      <c r="I105" s="103">
        <f t="shared" si="6"/>
        <v>0</v>
      </c>
    </row>
    <row r="106" spans="1:9" x14ac:dyDescent="0.2">
      <c r="A106" s="103" t="str">
        <f>IF('MM-2019'!AB320&lt;0,"8.1.2 - A Conta Benefícios deve ser positiva","")</f>
        <v/>
      </c>
      <c r="I106" s="103">
        <f t="shared" si="6"/>
        <v>0</v>
      </c>
    </row>
    <row r="107" spans="1:9" x14ac:dyDescent="0.2">
      <c r="A107" s="103" t="str">
        <f>IF('MM-2019'!AB321&lt;0,"8.1.3 - A Conta F.G.T.S deve ser positiva","")</f>
        <v/>
      </c>
      <c r="I107" s="103">
        <f t="shared" si="6"/>
        <v>0</v>
      </c>
    </row>
    <row r="108" spans="1:9" x14ac:dyDescent="0.2">
      <c r="I108" s="103">
        <f t="shared" si="6"/>
        <v>0</v>
      </c>
    </row>
    <row r="109" spans="1:9" x14ac:dyDescent="0.2">
      <c r="A109" s="103" t="str">
        <f>IF('MM-2019'!AB327&lt;0,"8.3.1 - A Conta Juros deve ser positiva","")</f>
        <v/>
      </c>
      <c r="I109" s="103">
        <f t="shared" si="6"/>
        <v>0</v>
      </c>
    </row>
    <row r="110" spans="1:9" x14ac:dyDescent="0.2">
      <c r="A110" s="103" t="str">
        <f>IF('MM-2019'!AB328&lt;0,"8.3.2 - A Conta Aluguéis deve ser positiva","")</f>
        <v/>
      </c>
      <c r="I110" s="103">
        <f t="shared" si="6"/>
        <v>0</v>
      </c>
    </row>
    <row r="111" spans="1:9" x14ac:dyDescent="0.2">
      <c r="I111" s="103">
        <f t="shared" si="6"/>
        <v>0</v>
      </c>
    </row>
    <row r="112" spans="1:9" x14ac:dyDescent="0.2">
      <c r="A112" s="103" t="str">
        <f>IF('MM-2019'!AB331&lt;0,"8.4.1 - A Conta Juros sobre capital próprio deve ser positiva","")</f>
        <v/>
      </c>
      <c r="I112" s="103">
        <f t="shared" ref="I112:I118" si="7">IF(A112&lt;&gt;"",1,0)</f>
        <v>0</v>
      </c>
    </row>
    <row r="113" spans="1:9" x14ac:dyDescent="0.2">
      <c r="A113" s="103" t="str">
        <f>IF('MM-2019'!AB332&lt;0,"8.4.2 - A Conta Dividendos deve ser positiva","")</f>
        <v/>
      </c>
      <c r="I113" s="103">
        <f t="shared" si="7"/>
        <v>0</v>
      </c>
    </row>
    <row r="114" spans="1:9" x14ac:dyDescent="0.2">
      <c r="A114" s="103" t="str">
        <f>IF('MM-2019'!AB318-('MM-2019'!AB319+'MM-2019'!AB320+'MM-2019'!AB321)&lt;&gt;0,"Abertura do item 8.1 diferente do total","")</f>
        <v/>
      </c>
      <c r="I114" s="103">
        <f t="shared" si="7"/>
        <v>0</v>
      </c>
    </row>
    <row r="115" spans="1:9" x14ac:dyDescent="0.2">
      <c r="A115" s="103" t="str">
        <f>IF('MM-2019'!AB322-('MM-2019'!AB323+'MM-2019'!AB324+'MM-2019'!AB325)&lt;&gt;0,"Abertura do item 8.2 diferente do total","")</f>
        <v/>
      </c>
      <c r="I115" s="103">
        <f t="shared" si="7"/>
        <v>0</v>
      </c>
    </row>
    <row r="116" spans="1:9" x14ac:dyDescent="0.2">
      <c r="A116" s="103" t="str">
        <f>IF('MM-2019'!AB326-('MM-2019'!AB327+'MM-2019'!AB328+'MM-2019'!AB329)&lt;&gt;0,"Abertura do item 8.3 diferente do total","")</f>
        <v/>
      </c>
      <c r="I116" s="103">
        <f t="shared" si="7"/>
        <v>0</v>
      </c>
    </row>
    <row r="117" spans="1:9" x14ac:dyDescent="0.2">
      <c r="A117" s="103" t="str">
        <f>IF('MM-2019'!AB330-('MM-2019'!AB331+'MM-2019'!AB332+'MM-2019'!AB333)&lt;&gt;0,"Abertura do item 8.4 diferente do total","")</f>
        <v/>
      </c>
      <c r="I117" s="103">
        <f t="shared" si="7"/>
        <v>0</v>
      </c>
    </row>
    <row r="118" spans="1:9" x14ac:dyDescent="0.2">
      <c r="A118" s="103" t="str">
        <f>IF('MM-2019'!AB315&lt;&gt;'MM-2019'!AB317,"O item 7 deve ser igual ao item 8","")</f>
        <v/>
      </c>
      <c r="I118" s="103">
        <f t="shared" si="7"/>
        <v>0</v>
      </c>
    </row>
    <row r="120" spans="1:9" x14ac:dyDescent="0.2">
      <c r="A120" s="103" t="s">
        <v>266</v>
      </c>
      <c r="B120" s="114">
        <f>SUM(I97:I118)</f>
        <v>0</v>
      </c>
    </row>
    <row r="122" spans="1:9" x14ac:dyDescent="0.2">
      <c r="A122" s="103" t="s">
        <v>466</v>
      </c>
      <c r="B122" s="114">
        <f>+B31+B47+B62+B72+B93+B120</f>
        <v>0</v>
      </c>
    </row>
  </sheetData>
  <sheetProtection password="CFE7" sheet="1" objects="1" scenarios="1" selectLockedCells="1"/>
  <mergeCells count="1">
    <mergeCell ref="A4:H4"/>
  </mergeCells>
  <phoneticPr fontId="0" type="noConversion"/>
  <pageMargins left="0.78740157499999996" right="0.78740157499999996" top="0.984251969" bottom="0.984251969" header="0.49212598499999999" footer="0.49212598499999999"/>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ET4"/>
  <sheetViews>
    <sheetView workbookViewId="0"/>
  </sheetViews>
  <sheetFormatPr defaultRowHeight="12.75" x14ac:dyDescent="0.2"/>
  <cols>
    <col min="1" max="1" width="15.140625" bestFit="1" customWidth="1"/>
    <col min="2" max="2" width="50.7109375" customWidth="1"/>
    <col min="3" max="3" width="10.140625" bestFit="1" customWidth="1"/>
    <col min="4" max="126" width="12.7109375" customWidth="1"/>
    <col min="127" max="127" width="22.28515625" customWidth="1"/>
    <col min="128" max="128" width="21.140625" customWidth="1"/>
    <col min="129" max="129" width="22.5703125" customWidth="1"/>
    <col min="130" max="130" width="20.28515625" customWidth="1"/>
    <col min="131" max="131" width="23" customWidth="1"/>
    <col min="132" max="132" width="17.42578125" bestFit="1" customWidth="1"/>
    <col min="133" max="133" width="19.5703125" customWidth="1"/>
    <col min="134" max="134" width="16.7109375" bestFit="1" customWidth="1"/>
    <col min="135" max="135" width="17.28515625" customWidth="1"/>
    <col min="136" max="136" width="18" bestFit="1" customWidth="1"/>
    <col min="137" max="137" width="12.7109375" customWidth="1"/>
    <col min="138" max="138" width="19.140625" bestFit="1" customWidth="1"/>
    <col min="139" max="140" width="12.7109375" customWidth="1"/>
    <col min="141" max="141" width="15.140625" customWidth="1"/>
    <col min="142" max="142" width="50.7109375" customWidth="1"/>
    <col min="143" max="143" width="13.85546875" bestFit="1" customWidth="1"/>
    <col min="145" max="145" width="10.7109375" bestFit="1" customWidth="1"/>
    <col min="149" max="149" width="79" customWidth="1"/>
  </cols>
  <sheetData>
    <row r="1" spans="1:150" x14ac:dyDescent="0.2">
      <c r="A1" t="s">
        <v>271</v>
      </c>
      <c r="B1" t="s">
        <v>62</v>
      </c>
      <c r="C1" t="s">
        <v>272</v>
      </c>
      <c r="D1" t="s">
        <v>273</v>
      </c>
      <c r="E1" t="s">
        <v>274</v>
      </c>
      <c r="F1" t="s">
        <v>275</v>
      </c>
      <c r="G1" t="s">
        <v>276</v>
      </c>
      <c r="H1" t="s">
        <v>541</v>
      </c>
      <c r="I1" t="s">
        <v>277</v>
      </c>
      <c r="J1" t="s">
        <v>278</v>
      </c>
      <c r="K1" t="s">
        <v>279</v>
      </c>
      <c r="L1" t="s">
        <v>280</v>
      </c>
      <c r="M1" t="s">
        <v>281</v>
      </c>
      <c r="N1" t="s">
        <v>282</v>
      </c>
      <c r="O1" t="s">
        <v>283</v>
      </c>
      <c r="P1" t="s">
        <v>530</v>
      </c>
      <c r="Q1" t="s">
        <v>562</v>
      </c>
      <c r="R1" t="s">
        <v>563</v>
      </c>
      <c r="S1" t="s">
        <v>284</v>
      </c>
      <c r="T1" t="s">
        <v>285</v>
      </c>
      <c r="U1" t="s">
        <v>286</v>
      </c>
      <c r="V1" t="s">
        <v>287</v>
      </c>
      <c r="W1" t="s">
        <v>288</v>
      </c>
      <c r="X1" t="s">
        <v>289</v>
      </c>
      <c r="Y1" t="s">
        <v>290</v>
      </c>
      <c r="Z1" t="s">
        <v>291</v>
      </c>
      <c r="AA1" t="s">
        <v>292</v>
      </c>
      <c r="AB1" t="s">
        <v>293</v>
      </c>
      <c r="AC1" t="s">
        <v>294</v>
      </c>
      <c r="AD1" t="s">
        <v>295</v>
      </c>
      <c r="AE1" t="s">
        <v>296</v>
      </c>
      <c r="AF1" t="s">
        <v>297</v>
      </c>
      <c r="AG1" t="s">
        <v>298</v>
      </c>
      <c r="AH1" t="s">
        <v>299</v>
      </c>
      <c r="AI1" t="s">
        <v>300</v>
      </c>
      <c r="AJ1" t="s">
        <v>301</v>
      </c>
      <c r="AK1" t="s">
        <v>302</v>
      </c>
      <c r="AL1" t="s">
        <v>303</v>
      </c>
      <c r="AM1" t="s">
        <v>467</v>
      </c>
      <c r="AN1" t="s">
        <v>468</v>
      </c>
      <c r="AO1" t="s">
        <v>469</v>
      </c>
      <c r="AP1" t="s">
        <v>470</v>
      </c>
      <c r="AQ1" t="s">
        <v>529</v>
      </c>
      <c r="AR1" t="s">
        <v>544</v>
      </c>
      <c r="AS1" t="s">
        <v>304</v>
      </c>
      <c r="AT1" t="s">
        <v>305</v>
      </c>
      <c r="AU1" t="s">
        <v>306</v>
      </c>
      <c r="AV1" t="s">
        <v>307</v>
      </c>
      <c r="AW1" t="s">
        <v>308</v>
      </c>
      <c r="AX1" t="s">
        <v>309</v>
      </c>
      <c r="AY1" t="s">
        <v>310</v>
      </c>
      <c r="AZ1" t="s">
        <v>311</v>
      </c>
      <c r="BA1" t="s">
        <v>312</v>
      </c>
      <c r="BB1" t="s">
        <v>471</v>
      </c>
      <c r="BC1" t="s">
        <v>472</v>
      </c>
      <c r="BD1" t="s">
        <v>600</v>
      </c>
      <c r="BE1" t="s">
        <v>581</v>
      </c>
      <c r="BF1" t="s">
        <v>314</v>
      </c>
      <c r="BG1" s="326" t="s">
        <v>597</v>
      </c>
      <c r="BH1" s="326" t="s">
        <v>598</v>
      </c>
      <c r="BI1" t="s">
        <v>642</v>
      </c>
      <c r="BJ1" t="s">
        <v>315</v>
      </c>
      <c r="BK1" t="s">
        <v>316</v>
      </c>
      <c r="BL1" t="s">
        <v>317</v>
      </c>
      <c r="BM1" t="s">
        <v>318</v>
      </c>
      <c r="BN1" t="s">
        <v>319</v>
      </c>
      <c r="BO1" t="s">
        <v>320</v>
      </c>
      <c r="BP1" t="s">
        <v>321</v>
      </c>
      <c r="BQ1" t="s">
        <v>322</v>
      </c>
      <c r="BR1" t="s">
        <v>323</v>
      </c>
      <c r="BS1" t="s">
        <v>324</v>
      </c>
      <c r="BT1" t="s">
        <v>644</v>
      </c>
      <c r="BU1" t="s">
        <v>325</v>
      </c>
      <c r="BV1" t="s">
        <v>326</v>
      </c>
      <c r="BW1" t="s">
        <v>327</v>
      </c>
      <c r="BX1" t="s">
        <v>473</v>
      </c>
      <c r="BY1" t="s">
        <v>474</v>
      </c>
      <c r="BZ1" t="s">
        <v>475</v>
      </c>
      <c r="CA1" t="s">
        <v>476</v>
      </c>
      <c r="CB1" t="s">
        <v>477</v>
      </c>
      <c r="CC1" t="s">
        <v>478</v>
      </c>
      <c r="CD1" t="s">
        <v>313</v>
      </c>
      <c r="CE1" t="s">
        <v>479</v>
      </c>
      <c r="CF1" t="s">
        <v>480</v>
      </c>
      <c r="CG1" t="s">
        <v>481</v>
      </c>
      <c r="CH1" t="s">
        <v>649</v>
      </c>
      <c r="CI1" t="s">
        <v>482</v>
      </c>
      <c r="CJ1" t="s">
        <v>648</v>
      </c>
      <c r="CK1" t="s">
        <v>483</v>
      </c>
      <c r="CL1" t="s">
        <v>484</v>
      </c>
      <c r="CM1" t="s">
        <v>485</v>
      </c>
      <c r="CN1" t="s">
        <v>486</v>
      </c>
      <c r="CO1" t="s">
        <v>487</v>
      </c>
      <c r="CP1" t="s">
        <v>488</v>
      </c>
      <c r="CQ1" t="s">
        <v>489</v>
      </c>
      <c r="CR1" t="s">
        <v>490</v>
      </c>
      <c r="CS1" t="s">
        <v>328</v>
      </c>
      <c r="CT1" t="s">
        <v>491</v>
      </c>
      <c r="CU1" t="s">
        <v>492</v>
      </c>
      <c r="CV1" t="s">
        <v>329</v>
      </c>
      <c r="CW1" t="s">
        <v>330</v>
      </c>
      <c r="CX1" t="s">
        <v>331</v>
      </c>
      <c r="CY1" t="s">
        <v>332</v>
      </c>
      <c r="CZ1" t="s">
        <v>333</v>
      </c>
      <c r="DA1" t="s">
        <v>334</v>
      </c>
      <c r="DB1" t="s">
        <v>335</v>
      </c>
      <c r="DC1" t="s">
        <v>336</v>
      </c>
      <c r="DD1" t="s">
        <v>493</v>
      </c>
      <c r="DE1" t="s">
        <v>337</v>
      </c>
      <c r="DF1" t="s">
        <v>494</v>
      </c>
      <c r="DG1" t="s">
        <v>495</v>
      </c>
      <c r="DH1" t="s">
        <v>496</v>
      </c>
      <c r="DI1" t="s">
        <v>338</v>
      </c>
      <c r="DJ1" t="s">
        <v>497</v>
      </c>
      <c r="DK1" t="s">
        <v>498</v>
      </c>
      <c r="DL1" t="s">
        <v>499</v>
      </c>
      <c r="DM1" t="s">
        <v>339</v>
      </c>
      <c r="DN1" t="s">
        <v>500</v>
      </c>
      <c r="DO1" t="s">
        <v>501</v>
      </c>
      <c r="DP1" t="s">
        <v>502</v>
      </c>
      <c r="DQ1" t="s">
        <v>340</v>
      </c>
      <c r="DR1" t="s">
        <v>503</v>
      </c>
      <c r="DS1" t="s">
        <v>504</v>
      </c>
      <c r="DT1" t="s">
        <v>341</v>
      </c>
      <c r="DU1" t="s">
        <v>569</v>
      </c>
      <c r="DV1" t="s">
        <v>570</v>
      </c>
      <c r="DW1" s="329" t="s">
        <v>616</v>
      </c>
      <c r="DX1" s="329" t="s">
        <v>617</v>
      </c>
      <c r="DY1" s="329" t="s">
        <v>618</v>
      </c>
      <c r="DZ1" s="329" t="s">
        <v>619</v>
      </c>
      <c r="EA1" s="329" t="s">
        <v>620</v>
      </c>
      <c r="EB1" s="329" t="s">
        <v>621</v>
      </c>
      <c r="EC1" s="329" t="s">
        <v>622</v>
      </c>
      <c r="ED1" s="329" t="s">
        <v>623</v>
      </c>
      <c r="EE1" s="329" t="s">
        <v>624</v>
      </c>
      <c r="EF1" s="329" t="s">
        <v>625</v>
      </c>
      <c r="EG1" s="329" t="s">
        <v>626</v>
      </c>
      <c r="EH1" s="329" t="s">
        <v>627</v>
      </c>
      <c r="EI1" s="329" t="s">
        <v>628</v>
      </c>
      <c r="EJ1" s="329" t="s">
        <v>629</v>
      </c>
      <c r="EK1" t="s">
        <v>271</v>
      </c>
      <c r="EL1" t="s">
        <v>62</v>
      </c>
      <c r="EM1" t="s">
        <v>0</v>
      </c>
      <c r="EN1" t="s">
        <v>1</v>
      </c>
      <c r="EO1" t="s">
        <v>2</v>
      </c>
      <c r="EP1" t="s">
        <v>3</v>
      </c>
      <c r="EQ1" t="s">
        <v>4</v>
      </c>
      <c r="ER1" t="s">
        <v>5</v>
      </c>
      <c r="ES1" s="326" t="s">
        <v>604</v>
      </c>
      <c r="ET1" s="329" t="s">
        <v>606</v>
      </c>
    </row>
    <row r="2" spans="1:150" x14ac:dyDescent="0.2">
      <c r="A2" s="189" t="str">
        <f>IF((MID($A$3,14,1))&lt;&gt;"",A3,CONCATENATE(A4,A3))</f>
        <v xml:space="preserve">0 </v>
      </c>
      <c r="B2" s="1" t="str">
        <f>+'1- Balanço'!C3</f>
        <v xml:space="preserve"> </v>
      </c>
      <c r="C2" s="190" t="str">
        <f>+'1- Balanço'!C5</f>
        <v/>
      </c>
      <c r="D2" s="191">
        <f>+'1- Balanço'!C19</f>
        <v>0</v>
      </c>
      <c r="E2" s="191">
        <f>+'1- Balanço'!C20</f>
        <v>0</v>
      </c>
      <c r="F2" s="191">
        <f>+'1- Balanço'!C21</f>
        <v>0</v>
      </c>
      <c r="G2" s="191">
        <f>+'1- Balanço'!C22</f>
        <v>0</v>
      </c>
      <c r="H2" s="191">
        <f>+'1- Balanço'!C23</f>
        <v>0</v>
      </c>
      <c r="I2" s="191">
        <f>+'1- Balanço'!C24</f>
        <v>0</v>
      </c>
      <c r="J2" s="191">
        <f>+'1- Balanço'!C28+'1- Balanço'!C29+'1- Balanço'!C30</f>
        <v>0</v>
      </c>
      <c r="K2" s="191">
        <f>+'1- Balanço'!C28</f>
        <v>0</v>
      </c>
      <c r="L2" s="191">
        <f>+'1- Balanço'!C29</f>
        <v>0</v>
      </c>
      <c r="M2" s="191">
        <f>+'1- Balanço'!C30</f>
        <v>0</v>
      </c>
      <c r="N2" s="191">
        <f>+'1- Balanço'!C27-'1- Balanço'!C28-'1- Balanço'!C29-'1- Balanço'!C30</f>
        <v>0</v>
      </c>
      <c r="O2" s="191">
        <f>+'1- Balanço'!C31</f>
        <v>0</v>
      </c>
      <c r="P2" s="191">
        <f>+'1- Balanço'!C32*-1</f>
        <v>0</v>
      </c>
      <c r="Q2" s="191">
        <f>+'1- Balanço'!C33</f>
        <v>0</v>
      </c>
      <c r="R2" s="191">
        <f>+'1- Balanço'!C34*-1</f>
        <v>0</v>
      </c>
      <c r="S2" s="191">
        <f>+'1- Balanço'!C35</f>
        <v>0</v>
      </c>
      <c r="T2" s="191">
        <f>+'1- Balanço'!C36*-1</f>
        <v>0</v>
      </c>
      <c r="U2" s="191">
        <f>+'1- Balanço'!C37</f>
        <v>0</v>
      </c>
      <c r="V2" s="191">
        <f>+'1- Balanço'!C38*-1</f>
        <v>0</v>
      </c>
      <c r="W2" s="191">
        <f>+'1- Balanço'!C39</f>
        <v>0</v>
      </c>
      <c r="X2" s="191">
        <f>+'1- Balanço'!C40*-1</f>
        <v>0</v>
      </c>
      <c r="Y2" s="191">
        <f>+'1- Balanço'!C45</f>
        <v>0</v>
      </c>
      <c r="Z2" s="191">
        <f>+'1- Balanço'!I19</f>
        <v>0</v>
      </c>
      <c r="AA2" s="191">
        <f>+'1- Balanço'!I20</f>
        <v>0</v>
      </c>
      <c r="AB2" s="191">
        <f>+'1- Balanço'!I21</f>
        <v>0</v>
      </c>
      <c r="AC2" s="191">
        <f>+'1- Balanço'!I22</f>
        <v>0</v>
      </c>
      <c r="AD2" s="191">
        <f>+'1- Balanço'!I24</f>
        <v>0</v>
      </c>
      <c r="AE2" s="191">
        <f>+'1- Balanço'!I25</f>
        <v>0</v>
      </c>
      <c r="AF2" s="191">
        <f>+'1- Balanço'!I26</f>
        <v>0</v>
      </c>
      <c r="AG2" s="191">
        <f>+'1- Balanço'!I30</f>
        <v>0</v>
      </c>
      <c r="AH2" s="191">
        <f>+'1- Balanço'!I31</f>
        <v>0</v>
      </c>
      <c r="AI2" s="191">
        <f>+'1- Balanço'!I33</f>
        <v>0</v>
      </c>
      <c r="AJ2" s="191">
        <f>+'1- Balanço'!I34</f>
        <v>0</v>
      </c>
      <c r="AK2" s="191">
        <f>+'1- Balanço'!I35</f>
        <v>0</v>
      </c>
      <c r="AL2" s="191">
        <f>+'1- Balanço'!I36</f>
        <v>0</v>
      </c>
      <c r="AM2" s="191">
        <f>+'1- Balanço'!I37</f>
        <v>0</v>
      </c>
      <c r="AN2" s="191">
        <f>+'1- Balanço'!I38</f>
        <v>0</v>
      </c>
      <c r="AO2" s="191">
        <f>+'1- Balanço'!I39</f>
        <v>0</v>
      </c>
      <c r="AP2" s="191">
        <f>+'1- Balanço'!I40</f>
        <v>0</v>
      </c>
      <c r="AQ2" s="191">
        <f>+'1- Balanço'!I41</f>
        <v>0</v>
      </c>
      <c r="AR2" s="191">
        <f>+'1- Balanço'!I42</f>
        <v>0</v>
      </c>
      <c r="AS2" s="191">
        <f>+'1- Balanço'!I43</f>
        <v>0</v>
      </c>
      <c r="AT2" s="191">
        <f>+'2- DRE'!C14</f>
        <v>0</v>
      </c>
      <c r="AU2" s="191">
        <f>+'2- DRE'!C15*-1</f>
        <v>0</v>
      </c>
      <c r="AV2" s="191">
        <f>+'2- DRE'!C16</f>
        <v>0</v>
      </c>
      <c r="AW2" s="191">
        <f>+'2- DRE'!C18*-1</f>
        <v>0</v>
      </c>
      <c r="AX2" s="191">
        <f>+'2- DRE'!C19*-1</f>
        <v>0</v>
      </c>
      <c r="AY2" s="191">
        <f>+'2- DRE'!C20</f>
        <v>0</v>
      </c>
      <c r="AZ2" s="191">
        <f>+'2- DRE'!C21</f>
        <v>0</v>
      </c>
      <c r="BA2" s="191">
        <f>+'2- DRE'!C22*-1-'2- DRE'!C31</f>
        <v>0</v>
      </c>
      <c r="BB2" s="191">
        <f>+'2- DRE'!C23</f>
        <v>0</v>
      </c>
      <c r="BC2" s="191">
        <f>+'2- DRE'!C24*-1</f>
        <v>0</v>
      </c>
      <c r="BD2" s="191">
        <f>+'2- DRE'!C25</f>
        <v>0</v>
      </c>
      <c r="BE2" s="191">
        <f>+'2- DRE'!C26</f>
        <v>0</v>
      </c>
      <c r="BF2" s="191">
        <f>+'2- DRE'!C27+'2- DRE'!C31</f>
        <v>0</v>
      </c>
      <c r="BG2" s="191">
        <f>+'2- DRE'!C28</f>
        <v>0</v>
      </c>
      <c r="BH2" s="191">
        <f>+'2- DRE'!C29</f>
        <v>0</v>
      </c>
      <c r="BI2" s="191">
        <f>+'2- DRE'!C30</f>
        <v>0</v>
      </c>
      <c r="BJ2" s="191">
        <f>+'2- DRE'!C32</f>
        <v>0</v>
      </c>
      <c r="BK2" s="191">
        <f>+'3- DMPL'!C11</f>
        <v>0</v>
      </c>
      <c r="BL2" s="274">
        <f>+'3- DMPL'!C14*-1</f>
        <v>0</v>
      </c>
      <c r="BM2" s="191">
        <f>+'3- DMPL'!C15*-1</f>
        <v>0</v>
      </c>
      <c r="BN2" s="274">
        <f>+'3- DMPL'!C16</f>
        <v>0</v>
      </c>
      <c r="BO2" s="191">
        <f>+'3- DMPL'!C17</f>
        <v>0</v>
      </c>
      <c r="BP2" s="191">
        <f>+'3- DMPL'!C18</f>
        <v>0</v>
      </c>
      <c r="BQ2" s="191">
        <f>+'3- DMPL'!C19</f>
        <v>0</v>
      </c>
      <c r="BR2" s="191">
        <f>+'3- DMPL'!C20</f>
        <v>0</v>
      </c>
      <c r="BS2" s="191">
        <f>+'3- DMPL'!C21</f>
        <v>0</v>
      </c>
      <c r="BT2" s="191">
        <f>+'3- DMPL'!C22</f>
        <v>0</v>
      </c>
      <c r="BU2" s="191">
        <f>+'3- DMPL'!C23</f>
        <v>0</v>
      </c>
      <c r="BV2" s="191">
        <f>+'4- DFC'!C14</f>
        <v>0</v>
      </c>
      <c r="BW2" s="191">
        <f>+'4- DFC'!C15</f>
        <v>0</v>
      </c>
      <c r="BX2" s="191">
        <f>+'4- DFC'!C16</f>
        <v>0</v>
      </c>
      <c r="BY2" s="191">
        <f>+'4- DFC'!C19</f>
        <v>0</v>
      </c>
      <c r="BZ2" s="191">
        <f>+'4- DFC'!C22</f>
        <v>0</v>
      </c>
      <c r="CA2" s="191">
        <f>+'4- DFC'!C24</f>
        <v>0</v>
      </c>
      <c r="CB2" s="191">
        <f>+'4- DFC'!C23</f>
        <v>0</v>
      </c>
      <c r="CC2" s="191">
        <f>+'4- DFC'!C25</f>
        <v>0</v>
      </c>
      <c r="CD2" s="191">
        <f>+'4- DFC'!C26</f>
        <v>0</v>
      </c>
      <c r="CE2" s="191">
        <f>+'4- DFC'!C29</f>
        <v>0</v>
      </c>
      <c r="CF2" s="191">
        <f>+'4- DFC'!C30</f>
        <v>0</v>
      </c>
      <c r="CG2" s="191">
        <f>+'4- DFC'!C31</f>
        <v>0</v>
      </c>
      <c r="CH2" s="191">
        <f>+'4- DFC'!C32</f>
        <v>0</v>
      </c>
      <c r="CI2" s="191">
        <f>+'4- DFC'!C33</f>
        <v>0</v>
      </c>
      <c r="CJ2" s="191">
        <f>+'4- DFC'!C34</f>
        <v>0</v>
      </c>
      <c r="CK2" s="191">
        <f>+'4- DFC'!C35</f>
        <v>0</v>
      </c>
      <c r="CL2" s="191">
        <f>+'4- DFC'!J15</f>
        <v>0</v>
      </c>
      <c r="CM2" s="191">
        <f>+'4- DFC'!J16</f>
        <v>0</v>
      </c>
      <c r="CN2" s="191">
        <f>+'4- DFC'!J17</f>
        <v>0</v>
      </c>
      <c r="CO2" s="191">
        <v>0</v>
      </c>
      <c r="CP2" s="191">
        <f>+'4- DFC'!J18</f>
        <v>0</v>
      </c>
      <c r="CQ2" s="191">
        <f>+'4- DFC'!J19</f>
        <v>0</v>
      </c>
      <c r="CR2" s="191">
        <f>+'4- DFC'!J20</f>
        <v>0</v>
      </c>
      <c r="CS2" s="191">
        <f>+'MM-2019'!AB292</f>
        <v>0</v>
      </c>
      <c r="CT2" s="191">
        <f>+'MM-2019'!AB293</f>
        <v>0</v>
      </c>
      <c r="CU2" s="191">
        <f>+'MM-2019'!AB294</f>
        <v>0</v>
      </c>
      <c r="CV2" s="191">
        <f>+'MM-2019'!AB295</f>
        <v>0</v>
      </c>
      <c r="CW2" s="191">
        <f>+'MM-2019'!AB299</f>
        <v>0</v>
      </c>
      <c r="CX2" s="191">
        <f>+'MM-2019'!AB300</f>
        <v>0</v>
      </c>
      <c r="CY2" s="191">
        <f>+'MM-2019'!AB301</f>
        <v>0</v>
      </c>
      <c r="CZ2" s="191">
        <f>+'MM-2019'!AB302</f>
        <v>0</v>
      </c>
      <c r="DA2" s="191">
        <f>+'MM-2019'!AB306</f>
        <v>0</v>
      </c>
      <c r="DB2" s="191">
        <f>+'MM-2019'!AB311</f>
        <v>0</v>
      </c>
      <c r="DC2" s="191">
        <f>+'MM-2019'!AB312</f>
        <v>0</v>
      </c>
      <c r="DD2" s="191">
        <f>+'MM-2019'!AB313</f>
        <v>0</v>
      </c>
      <c r="DE2" s="191">
        <f>+'MM-2019'!AB318</f>
        <v>0</v>
      </c>
      <c r="DF2" s="191">
        <f>+'MM-2019'!AB319</f>
        <v>0</v>
      </c>
      <c r="DG2" s="191">
        <f>+'MM-2019'!AB320</f>
        <v>0</v>
      </c>
      <c r="DH2" s="191">
        <f>+'MM-2019'!AB321</f>
        <v>0</v>
      </c>
      <c r="DI2" s="191">
        <f>+'MM-2019'!AB322</f>
        <v>0</v>
      </c>
      <c r="DJ2" s="191">
        <f>+'MM-2019'!AB323</f>
        <v>0</v>
      </c>
      <c r="DK2" s="191">
        <f>+'MM-2019'!AB324</f>
        <v>0</v>
      </c>
      <c r="DL2" s="191">
        <f>+'MM-2019'!AB325</f>
        <v>0</v>
      </c>
      <c r="DM2" s="191">
        <f>+'MM-2019'!AB326</f>
        <v>0</v>
      </c>
      <c r="DN2" s="191">
        <f>+'MM-2019'!AB327</f>
        <v>0</v>
      </c>
      <c r="DO2" s="191">
        <f>+'MM-2019'!AB328</f>
        <v>0</v>
      </c>
      <c r="DP2" s="191">
        <f>+'MM-2019'!AB329</f>
        <v>0</v>
      </c>
      <c r="DQ2" s="191">
        <f>+'MM-2019'!AB330</f>
        <v>0</v>
      </c>
      <c r="DR2" s="191">
        <f>+'MM-2019'!AB331</f>
        <v>0</v>
      </c>
      <c r="DS2" s="191">
        <f>+'MM-2019'!AB332</f>
        <v>0</v>
      </c>
      <c r="DT2" s="191">
        <f>+'MM-2019'!AB333</f>
        <v>0</v>
      </c>
      <c r="DU2" s="274">
        <f>+'MM-2019'!V13</f>
        <v>0</v>
      </c>
      <c r="DV2" s="301">
        <f ca="1">+'MM-2019'!AD9</f>
        <v>43507</v>
      </c>
      <c r="DW2" s="344" t="str">
        <f>+'MM-2019'!BB120</f>
        <v/>
      </c>
      <c r="DX2" s="346" t="s">
        <v>632</v>
      </c>
      <c r="DY2" s="344" t="str">
        <f>+'MM-2019'!BB368</f>
        <v/>
      </c>
      <c r="DZ2" s="346" t="s">
        <v>632</v>
      </c>
      <c r="EA2" s="344">
        <f>+'MM-2019'!O46</f>
        <v>0</v>
      </c>
      <c r="EB2" s="346" t="s">
        <v>632</v>
      </c>
      <c r="EC2" s="344">
        <f>+'MM-2019'!O61</f>
        <v>0</v>
      </c>
      <c r="ED2" s="346" t="s">
        <v>632</v>
      </c>
      <c r="EE2" s="344">
        <f>+'MM-2019'!O64</f>
        <v>0</v>
      </c>
      <c r="EF2" s="346" t="s">
        <v>632</v>
      </c>
      <c r="EG2" s="345">
        <f>+'MM-2019'!G98</f>
        <v>0</v>
      </c>
      <c r="EH2" s="346" t="s">
        <v>632</v>
      </c>
      <c r="EI2" s="345">
        <f>+'MM-2019'!N98</f>
        <v>0</v>
      </c>
      <c r="EJ2" s="345">
        <f>+'MM-2019'!Y145</f>
        <v>0</v>
      </c>
      <c r="EK2" s="322" t="str">
        <f>IF((MID($A$3,14,1))&lt;&gt;"",A3,CONCATENATE(A4,A3))</f>
        <v xml:space="preserve">0 </v>
      </c>
      <c r="EL2" s="323" t="str">
        <f>+'1- Balanço'!C3</f>
        <v xml:space="preserve"> </v>
      </c>
      <c r="EM2" s="191">
        <f>+'MM-2019'!S215</f>
        <v>0</v>
      </c>
      <c r="EN2" s="191">
        <f>+'MM-2019'!S219</f>
        <v>0</v>
      </c>
      <c r="EO2" s="192">
        <f>+'MM-2019'!B223</f>
        <v>0</v>
      </c>
      <c r="EP2" s="191">
        <f>+'MM-2019'!S233</f>
        <v>0</v>
      </c>
      <c r="EQ2" s="325">
        <f>+'MM-2019'!S236</f>
        <v>0</v>
      </c>
      <c r="ER2" s="325">
        <f>+'MM-2019'!S238</f>
        <v>0</v>
      </c>
      <c r="ES2" t="str">
        <f>+'MM-2019'!L247</f>
        <v/>
      </c>
      <c r="ET2">
        <f>+'Check-list'!B122</f>
        <v>0</v>
      </c>
    </row>
    <row r="3" spans="1:150" hidden="1" x14ac:dyDescent="0.2">
      <c r="A3" s="193" t="str">
        <f>+'1- Balanço'!E1</f>
        <v xml:space="preserve"> </v>
      </c>
      <c r="BL3" s="192"/>
      <c r="BN3" s="192"/>
    </row>
    <row r="4" spans="1:150" hidden="1" x14ac:dyDescent="0.2">
      <c r="A4" s="194" t="s">
        <v>342</v>
      </c>
    </row>
  </sheetData>
  <sheetProtection password="CFE7" sheet="1" objects="1" scenarios="1"/>
  <phoneticPr fontId="0" type="noConversion"/>
  <pageMargins left="0.78740157499999996" right="0.78740157499999996" top="0.984251969" bottom="0.984251969" header="0.49212598499999999" footer="0.49212598499999999"/>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Carta - Instruções DVA</vt:lpstr>
      <vt:lpstr>MM-2019</vt:lpstr>
      <vt:lpstr>1- Balanço</vt:lpstr>
      <vt:lpstr>2- DRE</vt:lpstr>
      <vt:lpstr>3- DMPL</vt:lpstr>
      <vt:lpstr>4- DFC</vt:lpstr>
      <vt:lpstr>Check-list</vt:lpstr>
      <vt:lpstr>CAMPOS</vt:lpstr>
      <vt:lpstr>'1- Balanço'!Area_de_impressao</vt:lpstr>
      <vt:lpstr>'2- DRE'!Area_de_impressao</vt:lpstr>
      <vt:lpstr>'3- DMPL'!Area_de_impressao</vt:lpstr>
      <vt:lpstr>'4- DFC'!Area_de_impressao</vt:lpstr>
      <vt:lpstr>'MM-2019'!Area_de_impressao</vt:lpstr>
      <vt:lpstr>'Check-list'!Titulos_de_impressao</vt:lpstr>
    </vt:vector>
  </TitlesOfParts>
  <Company>Editora Abril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Melhores e Maiores / Revista Exame</dc:title>
  <dc:subject>Questionário - MM</dc:subject>
  <dc:creator>Nivaldo Gomes Lamac</dc:creator>
  <cp:lastModifiedBy>MM</cp:lastModifiedBy>
  <cp:lastPrinted>2019-02-04T21:55:57Z</cp:lastPrinted>
  <dcterms:created xsi:type="dcterms:W3CDTF">2007-11-29T16:46:44Z</dcterms:created>
  <dcterms:modified xsi:type="dcterms:W3CDTF">2019-02-11T18:09:49Z</dcterms:modified>
</cp:coreProperties>
</file>